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2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Archivos_REM\2017\INDICADORES\IAAPS\Cortes\07\"/>
    </mc:Choice>
  </mc:AlternateContent>
  <bookViews>
    <workbookView xWindow="480" yWindow="720" windowWidth="16335" windowHeight="8805" tabRatio="1000"/>
  </bookViews>
  <sheets>
    <sheet name="RESUMEN" sheetId="19" r:id="rId1"/>
    <sheet name="META 2" sheetId="22" r:id="rId2"/>
    <sheet name="META 3.1" sheetId="23" r:id="rId3"/>
    <sheet name="META 5 " sheetId="24" r:id="rId4"/>
    <sheet name="META 6" sheetId="25" r:id="rId5"/>
    <sheet name="META 7" sheetId="26" r:id="rId6"/>
    <sheet name="META 8.1" sheetId="27" r:id="rId7"/>
    <sheet name="META 8.2" sheetId="28" r:id="rId8"/>
    <sheet name="META 8.3" sheetId="29" r:id="rId9"/>
    <sheet name="META 9" sheetId="30" r:id="rId10"/>
    <sheet name="META 10" sheetId="31" r:id="rId11"/>
    <sheet name="META 11" sheetId="32" r:id="rId12"/>
    <sheet name="META 12" sheetId="33" r:id="rId13"/>
    <sheet name="META 13" sheetId="34" r:id="rId14"/>
    <sheet name="META 14" sheetId="35" r:id="rId15"/>
    <sheet name="META 17" sheetId="36" r:id="rId16"/>
    <sheet name="META 18" sheetId="37" r:id="rId17"/>
    <sheet name="META 19" sheetId="38" r:id="rId18"/>
    <sheet name="META 20" sheetId="39" r:id="rId19"/>
    <sheet name="META 21" sheetId="40" r:id="rId20"/>
    <sheet name="META_GES" sheetId="42" r:id="rId21"/>
    <sheet name="Metas" sheetId="41" state="hidden" r:id="rId22"/>
  </sheets>
  <externalReferences>
    <externalReference r:id="rId23"/>
    <externalReference r:id="rId24"/>
  </externalReferences>
  <definedNames>
    <definedName name="_xlnm._FilterDatabase" localSheetId="6" hidden="1">'META 8.1'!$A$11:$AY$11</definedName>
  </definedNames>
  <calcPr calcId="162913"/>
  <fileRecoveryPr autoRecover="0"/>
</workbook>
</file>

<file path=xl/calcChain.xml><?xml version="1.0" encoding="utf-8"?>
<calcChain xmlns="http://schemas.openxmlformats.org/spreadsheetml/2006/main">
  <c r="K20" i="27" l="1"/>
  <c r="J20" i="27"/>
  <c r="I20" i="27"/>
  <c r="H20" i="27"/>
  <c r="G20" i="27"/>
  <c r="F20" i="27"/>
  <c r="E20" i="27"/>
  <c r="K19" i="27"/>
  <c r="J19" i="27"/>
  <c r="I19" i="27"/>
  <c r="H19" i="27"/>
  <c r="G19" i="27"/>
  <c r="F19" i="27"/>
  <c r="E19" i="27"/>
  <c r="K18" i="27"/>
  <c r="J18" i="27"/>
  <c r="I18" i="27"/>
  <c r="H18" i="27"/>
  <c r="G18" i="27"/>
  <c r="F18" i="27"/>
  <c r="E18" i="27"/>
  <c r="K17" i="27"/>
  <c r="J17" i="27"/>
  <c r="I17" i="27"/>
  <c r="H17" i="27"/>
  <c r="G17" i="27"/>
  <c r="F17" i="27"/>
  <c r="E17" i="27"/>
  <c r="K15" i="27"/>
  <c r="J15" i="27"/>
  <c r="I15" i="27"/>
  <c r="H15" i="27"/>
  <c r="G15" i="27"/>
  <c r="F15" i="27"/>
  <c r="E15" i="27"/>
  <c r="K14" i="27"/>
  <c r="J14" i="27"/>
  <c r="I14" i="27"/>
  <c r="H14" i="27"/>
  <c r="G14" i="27"/>
  <c r="F14" i="27"/>
  <c r="E14" i="27"/>
  <c r="K13" i="27"/>
  <c r="J13" i="27"/>
  <c r="I13" i="27"/>
  <c r="H13" i="27"/>
  <c r="G13" i="27"/>
  <c r="F13" i="27"/>
  <c r="E13" i="27"/>
  <c r="K12" i="27"/>
  <c r="J12" i="27"/>
  <c r="I12" i="27"/>
  <c r="H12" i="27"/>
  <c r="G12" i="27"/>
  <c r="F12" i="27"/>
  <c r="E12" i="27"/>
  <c r="D21" i="42" l="1"/>
  <c r="D16" i="42"/>
  <c r="K20" i="40"/>
  <c r="J20" i="40"/>
  <c r="I20" i="40"/>
  <c r="H20" i="40"/>
  <c r="G20" i="40"/>
  <c r="F20" i="40"/>
  <c r="E20" i="40"/>
  <c r="K19" i="40"/>
  <c r="J19" i="40"/>
  <c r="I19" i="40"/>
  <c r="H19" i="40"/>
  <c r="G19" i="40"/>
  <c r="F19" i="40"/>
  <c r="E19" i="40"/>
  <c r="K18" i="40"/>
  <c r="J18" i="40"/>
  <c r="I18" i="40"/>
  <c r="H18" i="40"/>
  <c r="G18" i="40"/>
  <c r="F18" i="40"/>
  <c r="E18" i="40"/>
  <c r="K17" i="40"/>
  <c r="J17" i="40"/>
  <c r="I17" i="40"/>
  <c r="H17" i="40"/>
  <c r="G17" i="40"/>
  <c r="F17" i="40"/>
  <c r="E17" i="40"/>
  <c r="K15" i="40"/>
  <c r="J15" i="40"/>
  <c r="I15" i="40"/>
  <c r="H15" i="40"/>
  <c r="G15" i="40"/>
  <c r="F15" i="40"/>
  <c r="E15" i="40"/>
  <c r="K14" i="40"/>
  <c r="J14" i="40"/>
  <c r="I14" i="40"/>
  <c r="H14" i="40"/>
  <c r="G14" i="40"/>
  <c r="F14" i="40"/>
  <c r="E14" i="40"/>
  <c r="K13" i="40"/>
  <c r="J13" i="40"/>
  <c r="I13" i="40"/>
  <c r="H13" i="40"/>
  <c r="G13" i="40"/>
  <c r="F13" i="40"/>
  <c r="E13" i="40"/>
  <c r="K12" i="40"/>
  <c r="J12" i="40"/>
  <c r="I12" i="40"/>
  <c r="H12" i="40"/>
  <c r="G12" i="40"/>
  <c r="F12" i="40"/>
  <c r="E12" i="40"/>
  <c r="I20" i="39"/>
  <c r="G20" i="39"/>
  <c r="I19" i="39"/>
  <c r="G19" i="39"/>
  <c r="I18" i="39"/>
  <c r="G18" i="39"/>
  <c r="I17" i="39"/>
  <c r="G17" i="39"/>
  <c r="I15" i="39"/>
  <c r="G15" i="39"/>
  <c r="I14" i="39"/>
  <c r="G14" i="39"/>
  <c r="I13" i="39"/>
  <c r="G13" i="39"/>
  <c r="I12" i="39"/>
  <c r="G12" i="39"/>
  <c r="I20" i="38"/>
  <c r="G20" i="38"/>
  <c r="I19" i="38"/>
  <c r="G19" i="38"/>
  <c r="I18" i="38"/>
  <c r="G18" i="38"/>
  <c r="I17" i="38"/>
  <c r="G17" i="38"/>
  <c r="I15" i="38"/>
  <c r="G15" i="38"/>
  <c r="I14" i="38"/>
  <c r="G14" i="38"/>
  <c r="I13" i="38"/>
  <c r="G13" i="38"/>
  <c r="I12" i="38"/>
  <c r="G12" i="38"/>
  <c r="F20" i="37"/>
  <c r="E20" i="37"/>
  <c r="F19" i="37"/>
  <c r="E19" i="37"/>
  <c r="F18" i="37"/>
  <c r="E18" i="37"/>
  <c r="F17" i="37"/>
  <c r="E17" i="37"/>
  <c r="F15" i="37"/>
  <c r="E15" i="37"/>
  <c r="F14" i="37"/>
  <c r="E14" i="37"/>
  <c r="F13" i="37"/>
  <c r="E13" i="37"/>
  <c r="F12" i="37"/>
  <c r="E12" i="37"/>
  <c r="X20" i="36"/>
  <c r="W20" i="36"/>
  <c r="V20" i="36"/>
  <c r="U20" i="36"/>
  <c r="T20" i="36"/>
  <c r="S20" i="36"/>
  <c r="R20" i="36"/>
  <c r="X19" i="36"/>
  <c r="W19" i="36"/>
  <c r="V19" i="36"/>
  <c r="U19" i="36"/>
  <c r="T19" i="36"/>
  <c r="S19" i="36"/>
  <c r="R19" i="36"/>
  <c r="X18" i="36"/>
  <c r="W18" i="36"/>
  <c r="V18" i="36"/>
  <c r="U18" i="36"/>
  <c r="T18" i="36"/>
  <c r="S18" i="36"/>
  <c r="R18" i="36"/>
  <c r="X17" i="36"/>
  <c r="W17" i="36"/>
  <c r="V17" i="36"/>
  <c r="U17" i="36"/>
  <c r="T17" i="36"/>
  <c r="S17" i="36"/>
  <c r="R17" i="36"/>
  <c r="X15" i="36"/>
  <c r="W15" i="36"/>
  <c r="V15" i="36"/>
  <c r="U15" i="36"/>
  <c r="T15" i="36"/>
  <c r="S15" i="36"/>
  <c r="R15" i="36"/>
  <c r="X14" i="36"/>
  <c r="W14" i="36"/>
  <c r="V14" i="36"/>
  <c r="U14" i="36"/>
  <c r="T14" i="36"/>
  <c r="S14" i="36"/>
  <c r="R14" i="36"/>
  <c r="X13" i="36"/>
  <c r="W13" i="36"/>
  <c r="V13" i="36"/>
  <c r="U13" i="36"/>
  <c r="T13" i="36"/>
  <c r="S13" i="36"/>
  <c r="R13" i="36"/>
  <c r="X12" i="36"/>
  <c r="W12" i="36"/>
  <c r="V12" i="36"/>
  <c r="U12" i="36"/>
  <c r="T12" i="36"/>
  <c r="S12" i="36"/>
  <c r="R12" i="36"/>
  <c r="K20" i="36"/>
  <c r="J20" i="36"/>
  <c r="I20" i="36"/>
  <c r="H20" i="36"/>
  <c r="G20" i="36"/>
  <c r="F20" i="36"/>
  <c r="E20" i="36"/>
  <c r="K19" i="36"/>
  <c r="J19" i="36"/>
  <c r="I19" i="36"/>
  <c r="H19" i="36"/>
  <c r="G19" i="36"/>
  <c r="F19" i="36"/>
  <c r="E19" i="36"/>
  <c r="K18" i="36"/>
  <c r="J18" i="36"/>
  <c r="I18" i="36"/>
  <c r="H18" i="36"/>
  <c r="G18" i="36"/>
  <c r="F18" i="36"/>
  <c r="E18" i="36"/>
  <c r="K17" i="36"/>
  <c r="J17" i="36"/>
  <c r="I17" i="36"/>
  <c r="H17" i="36"/>
  <c r="G17" i="36"/>
  <c r="F17" i="36"/>
  <c r="E17" i="36"/>
  <c r="K15" i="36"/>
  <c r="J15" i="36"/>
  <c r="I15" i="36"/>
  <c r="H15" i="36"/>
  <c r="G15" i="36"/>
  <c r="F15" i="36"/>
  <c r="E15" i="36"/>
  <c r="K14" i="36"/>
  <c r="J14" i="36"/>
  <c r="I14" i="36"/>
  <c r="H14" i="36"/>
  <c r="G14" i="36"/>
  <c r="F14" i="36"/>
  <c r="E14" i="36"/>
  <c r="K13" i="36"/>
  <c r="J13" i="36"/>
  <c r="I13" i="36"/>
  <c r="H13" i="36"/>
  <c r="G13" i="36"/>
  <c r="F13" i="36"/>
  <c r="E13" i="36"/>
  <c r="K12" i="36"/>
  <c r="J12" i="36"/>
  <c r="I12" i="36"/>
  <c r="H12" i="36"/>
  <c r="G12" i="36"/>
  <c r="F12" i="36"/>
  <c r="E12" i="36"/>
  <c r="G20" i="35"/>
  <c r="G19" i="35"/>
  <c r="G18" i="35"/>
  <c r="G17" i="35"/>
  <c r="G15" i="35"/>
  <c r="G14" i="35"/>
  <c r="G13" i="35"/>
  <c r="G12" i="35"/>
  <c r="E20" i="35"/>
  <c r="E19" i="35"/>
  <c r="E18" i="35"/>
  <c r="E17" i="35"/>
  <c r="E15" i="35"/>
  <c r="E14" i="35"/>
  <c r="E13" i="35"/>
  <c r="E12" i="35"/>
  <c r="AD20" i="34"/>
  <c r="AC20" i="34"/>
  <c r="AB20" i="34"/>
  <c r="AA20" i="34"/>
  <c r="Z20" i="34"/>
  <c r="Y20" i="34"/>
  <c r="X20" i="34"/>
  <c r="AD19" i="34"/>
  <c r="AC19" i="34"/>
  <c r="AB19" i="34"/>
  <c r="AA19" i="34"/>
  <c r="Z19" i="34"/>
  <c r="Y19" i="34"/>
  <c r="X19" i="34"/>
  <c r="AD18" i="34"/>
  <c r="AC18" i="34"/>
  <c r="AB18" i="34"/>
  <c r="AA18" i="34"/>
  <c r="Z18" i="34"/>
  <c r="Y18" i="34"/>
  <c r="X18" i="34"/>
  <c r="AD17" i="34"/>
  <c r="AC17" i="34"/>
  <c r="AB17" i="34"/>
  <c r="AA17" i="34"/>
  <c r="Z17" i="34"/>
  <c r="Y17" i="34"/>
  <c r="X17" i="34"/>
  <c r="AD15" i="34"/>
  <c r="AC15" i="34"/>
  <c r="AB15" i="34"/>
  <c r="AA15" i="34"/>
  <c r="Z15" i="34"/>
  <c r="Y15" i="34"/>
  <c r="X15" i="34"/>
  <c r="AD14" i="34"/>
  <c r="AC14" i="34"/>
  <c r="AB14" i="34"/>
  <c r="AA14" i="34"/>
  <c r="Z14" i="34"/>
  <c r="Y14" i="34"/>
  <c r="X14" i="34"/>
  <c r="AD13" i="34"/>
  <c r="AC13" i="34"/>
  <c r="AB13" i="34"/>
  <c r="AA13" i="34"/>
  <c r="Z13" i="34"/>
  <c r="Y13" i="34"/>
  <c r="X13" i="34"/>
  <c r="AD12" i="34"/>
  <c r="AC12" i="34"/>
  <c r="AB12" i="34"/>
  <c r="AA12" i="34"/>
  <c r="Z12" i="34"/>
  <c r="Y12" i="34"/>
  <c r="X12" i="34"/>
  <c r="Q20" i="34"/>
  <c r="P20" i="34"/>
  <c r="O20" i="34"/>
  <c r="N20" i="34"/>
  <c r="M20" i="34"/>
  <c r="L20" i="34"/>
  <c r="K20" i="34"/>
  <c r="Q19" i="34"/>
  <c r="P19" i="34"/>
  <c r="O19" i="34"/>
  <c r="N19" i="34"/>
  <c r="M19" i="34"/>
  <c r="L19" i="34"/>
  <c r="K19" i="34"/>
  <c r="Q18" i="34"/>
  <c r="P18" i="34"/>
  <c r="O18" i="34"/>
  <c r="N18" i="34"/>
  <c r="M18" i="34"/>
  <c r="L18" i="34"/>
  <c r="K18" i="34"/>
  <c r="Q17" i="34"/>
  <c r="P17" i="34"/>
  <c r="O17" i="34"/>
  <c r="N17" i="34"/>
  <c r="M17" i="34"/>
  <c r="L17" i="34"/>
  <c r="K17" i="34"/>
  <c r="Q15" i="34"/>
  <c r="P15" i="34"/>
  <c r="O15" i="34"/>
  <c r="N15" i="34"/>
  <c r="M15" i="34"/>
  <c r="L15" i="34"/>
  <c r="K15" i="34"/>
  <c r="Q14" i="34"/>
  <c r="P14" i="34"/>
  <c r="O14" i="34"/>
  <c r="N14" i="34"/>
  <c r="M14" i="34"/>
  <c r="L14" i="34"/>
  <c r="K14" i="34"/>
  <c r="Q13" i="34"/>
  <c r="P13" i="34"/>
  <c r="O13" i="34"/>
  <c r="N13" i="34"/>
  <c r="M13" i="34"/>
  <c r="L13" i="34"/>
  <c r="K13" i="34"/>
  <c r="Q12" i="34"/>
  <c r="P12" i="34"/>
  <c r="O12" i="34"/>
  <c r="N12" i="34"/>
  <c r="M12" i="34"/>
  <c r="L12" i="34"/>
  <c r="K12" i="34"/>
  <c r="G20" i="34"/>
  <c r="H20" i="34" s="1"/>
  <c r="G19" i="34"/>
  <c r="G18" i="34"/>
  <c r="G17" i="34"/>
  <c r="G15" i="34"/>
  <c r="H15" i="34" s="1"/>
  <c r="G14" i="34"/>
  <c r="G13" i="34"/>
  <c r="G12" i="34"/>
  <c r="AD20" i="33"/>
  <c r="AC20" i="33"/>
  <c r="AB20" i="33"/>
  <c r="AA20" i="33"/>
  <c r="Z20" i="33"/>
  <c r="Y20" i="33"/>
  <c r="X20" i="33"/>
  <c r="AD19" i="33"/>
  <c r="AC19" i="33"/>
  <c r="AB19" i="33"/>
  <c r="AA19" i="33"/>
  <c r="Z19" i="33"/>
  <c r="Y19" i="33"/>
  <c r="X19" i="33"/>
  <c r="AD18" i="33"/>
  <c r="AC18" i="33"/>
  <c r="AB18" i="33"/>
  <c r="AA18" i="33"/>
  <c r="Z18" i="33"/>
  <c r="Y18" i="33"/>
  <c r="X18" i="33"/>
  <c r="AD17" i="33"/>
  <c r="AC17" i="33"/>
  <c r="AB17" i="33"/>
  <c r="AA17" i="33"/>
  <c r="Z17" i="33"/>
  <c r="Y17" i="33"/>
  <c r="X17" i="33"/>
  <c r="AD15" i="33"/>
  <c r="AC15" i="33"/>
  <c r="AB15" i="33"/>
  <c r="AA15" i="33"/>
  <c r="Z15" i="33"/>
  <c r="Y15" i="33"/>
  <c r="X15" i="33"/>
  <c r="AD14" i="33"/>
  <c r="AC14" i="33"/>
  <c r="AB14" i="33"/>
  <c r="AA14" i="33"/>
  <c r="Z14" i="33"/>
  <c r="Y14" i="33"/>
  <c r="X14" i="33"/>
  <c r="AD13" i="33"/>
  <c r="AC13" i="33"/>
  <c r="AB13" i="33"/>
  <c r="AA13" i="33"/>
  <c r="Z13" i="33"/>
  <c r="Y13" i="33"/>
  <c r="X13" i="33"/>
  <c r="AD12" i="33"/>
  <c r="AC12" i="33"/>
  <c r="AB12" i="33"/>
  <c r="AA12" i="33"/>
  <c r="Z12" i="33"/>
  <c r="Y12" i="33"/>
  <c r="X12" i="33"/>
  <c r="Q20" i="33"/>
  <c r="P20" i="33"/>
  <c r="O20" i="33"/>
  <c r="N20" i="33"/>
  <c r="M20" i="33"/>
  <c r="L20" i="33"/>
  <c r="K20" i="33"/>
  <c r="Q19" i="33"/>
  <c r="P19" i="33"/>
  <c r="O19" i="33"/>
  <c r="N19" i="33"/>
  <c r="M19" i="33"/>
  <c r="L19" i="33"/>
  <c r="K19" i="33"/>
  <c r="Q18" i="33"/>
  <c r="P18" i="33"/>
  <c r="O18" i="33"/>
  <c r="N18" i="33"/>
  <c r="M18" i="33"/>
  <c r="L18" i="33"/>
  <c r="K18" i="33"/>
  <c r="Q17" i="33"/>
  <c r="P17" i="33"/>
  <c r="O17" i="33"/>
  <c r="N17" i="33"/>
  <c r="M17" i="33"/>
  <c r="L17" i="33"/>
  <c r="K17" i="33"/>
  <c r="Q15" i="33"/>
  <c r="P15" i="33"/>
  <c r="O15" i="33"/>
  <c r="N15" i="33"/>
  <c r="M15" i="33"/>
  <c r="L15" i="33"/>
  <c r="K15" i="33"/>
  <c r="Q14" i="33"/>
  <c r="P14" i="33"/>
  <c r="O14" i="33"/>
  <c r="N14" i="33"/>
  <c r="M14" i="33"/>
  <c r="L14" i="33"/>
  <c r="K14" i="33"/>
  <c r="Q13" i="33"/>
  <c r="P13" i="33"/>
  <c r="O13" i="33"/>
  <c r="N13" i="33"/>
  <c r="M13" i="33"/>
  <c r="L13" i="33"/>
  <c r="K13" i="33"/>
  <c r="Q12" i="33"/>
  <c r="P12" i="33"/>
  <c r="O12" i="33"/>
  <c r="N12" i="33"/>
  <c r="M12" i="33"/>
  <c r="L12" i="33"/>
  <c r="K12" i="33"/>
  <c r="G20" i="33"/>
  <c r="H20" i="33" s="1"/>
  <c r="G19" i="33"/>
  <c r="G18" i="33"/>
  <c r="G17" i="33"/>
  <c r="G15" i="33"/>
  <c r="H15" i="33" s="1"/>
  <c r="G14" i="33"/>
  <c r="G13" i="33"/>
  <c r="G12" i="33"/>
  <c r="K20" i="32"/>
  <c r="J20" i="32"/>
  <c r="I20" i="32"/>
  <c r="H20" i="32"/>
  <c r="G20" i="32"/>
  <c r="F20" i="32"/>
  <c r="E20" i="32"/>
  <c r="K19" i="32"/>
  <c r="J19" i="32"/>
  <c r="I19" i="32"/>
  <c r="H19" i="32"/>
  <c r="G19" i="32"/>
  <c r="F19" i="32"/>
  <c r="E19" i="32"/>
  <c r="K18" i="32"/>
  <c r="J18" i="32"/>
  <c r="I18" i="32"/>
  <c r="H18" i="32"/>
  <c r="G18" i="32"/>
  <c r="F18" i="32"/>
  <c r="E18" i="32"/>
  <c r="K17" i="32"/>
  <c r="J17" i="32"/>
  <c r="I17" i="32"/>
  <c r="H17" i="32"/>
  <c r="G17" i="32"/>
  <c r="F17" i="32"/>
  <c r="E17" i="32"/>
  <c r="K15" i="32"/>
  <c r="J15" i="32"/>
  <c r="I15" i="32"/>
  <c r="H15" i="32"/>
  <c r="G15" i="32"/>
  <c r="F15" i="32"/>
  <c r="E15" i="32"/>
  <c r="K14" i="32"/>
  <c r="J14" i="32"/>
  <c r="I14" i="32"/>
  <c r="H14" i="32"/>
  <c r="G14" i="32"/>
  <c r="F14" i="32"/>
  <c r="E14" i="32"/>
  <c r="K13" i="32"/>
  <c r="J13" i="32"/>
  <c r="I13" i="32"/>
  <c r="H13" i="32"/>
  <c r="G13" i="32"/>
  <c r="F13" i="32"/>
  <c r="E13" i="32"/>
  <c r="K12" i="32"/>
  <c r="J12" i="32"/>
  <c r="I12" i="32"/>
  <c r="H12" i="32"/>
  <c r="G12" i="32"/>
  <c r="F12" i="32"/>
  <c r="E12" i="32"/>
  <c r="K20" i="31"/>
  <c r="J20" i="31"/>
  <c r="I20" i="31"/>
  <c r="H20" i="31"/>
  <c r="G20" i="31"/>
  <c r="F20" i="31"/>
  <c r="E20" i="31"/>
  <c r="K19" i="31"/>
  <c r="J19" i="31"/>
  <c r="I19" i="31"/>
  <c r="H19" i="31"/>
  <c r="G19" i="31"/>
  <c r="F19" i="31"/>
  <c r="E19" i="31"/>
  <c r="K18" i="31"/>
  <c r="J18" i="31"/>
  <c r="I18" i="31"/>
  <c r="H18" i="31"/>
  <c r="G18" i="31"/>
  <c r="F18" i="31"/>
  <c r="E18" i="31"/>
  <c r="K17" i="31"/>
  <c r="J17" i="31"/>
  <c r="I17" i="31"/>
  <c r="H17" i="31"/>
  <c r="G17" i="31"/>
  <c r="F17" i="31"/>
  <c r="E17" i="31"/>
  <c r="K15" i="31"/>
  <c r="J15" i="31"/>
  <c r="I15" i="31"/>
  <c r="H15" i="31"/>
  <c r="G15" i="31"/>
  <c r="F15" i="31"/>
  <c r="E15" i="31"/>
  <c r="K14" i="31"/>
  <c r="J14" i="31"/>
  <c r="I14" i="31"/>
  <c r="H14" i="31"/>
  <c r="G14" i="31"/>
  <c r="F14" i="31"/>
  <c r="E14" i="31"/>
  <c r="K13" i="31"/>
  <c r="J13" i="31"/>
  <c r="I13" i="31"/>
  <c r="H13" i="31"/>
  <c r="G13" i="31"/>
  <c r="F13" i="31"/>
  <c r="E13" i="31"/>
  <c r="K12" i="31"/>
  <c r="J12" i="31"/>
  <c r="I12" i="31"/>
  <c r="H12" i="31"/>
  <c r="G12" i="31"/>
  <c r="F12" i="31"/>
  <c r="E12" i="31"/>
  <c r="T20" i="30"/>
  <c r="S20" i="30"/>
  <c r="T19" i="30"/>
  <c r="S19" i="30"/>
  <c r="T18" i="30"/>
  <c r="S18" i="30"/>
  <c r="T17" i="30"/>
  <c r="S17" i="30"/>
  <c r="T15" i="30"/>
  <c r="S15" i="30"/>
  <c r="T14" i="30"/>
  <c r="S14" i="30"/>
  <c r="T13" i="30"/>
  <c r="S13" i="30"/>
  <c r="T12" i="30"/>
  <c r="S12" i="30"/>
  <c r="K20" i="30"/>
  <c r="J20" i="30"/>
  <c r="I20" i="30"/>
  <c r="H20" i="30"/>
  <c r="G20" i="30"/>
  <c r="F20" i="30"/>
  <c r="E20" i="30"/>
  <c r="K19" i="30"/>
  <c r="J19" i="30"/>
  <c r="I19" i="30"/>
  <c r="H19" i="30"/>
  <c r="G19" i="30"/>
  <c r="F19" i="30"/>
  <c r="E19" i="30"/>
  <c r="K18" i="30"/>
  <c r="J18" i="30"/>
  <c r="I18" i="30"/>
  <c r="H18" i="30"/>
  <c r="G18" i="30"/>
  <c r="F18" i="30"/>
  <c r="E18" i="30"/>
  <c r="K17" i="30"/>
  <c r="J17" i="30"/>
  <c r="I17" i="30"/>
  <c r="H17" i="30"/>
  <c r="G17" i="30"/>
  <c r="F17" i="30"/>
  <c r="E17" i="30"/>
  <c r="K15" i="30"/>
  <c r="J15" i="30"/>
  <c r="I15" i="30"/>
  <c r="H15" i="30"/>
  <c r="G15" i="30"/>
  <c r="F15" i="30"/>
  <c r="E15" i="30"/>
  <c r="K14" i="30"/>
  <c r="J14" i="30"/>
  <c r="I14" i="30"/>
  <c r="H14" i="30"/>
  <c r="G14" i="30"/>
  <c r="F14" i="30"/>
  <c r="E14" i="30"/>
  <c r="K13" i="30"/>
  <c r="J13" i="30"/>
  <c r="I13" i="30"/>
  <c r="H13" i="30"/>
  <c r="G13" i="30"/>
  <c r="F13" i="30"/>
  <c r="E13" i="30"/>
  <c r="K12" i="30"/>
  <c r="J12" i="30"/>
  <c r="I12" i="30"/>
  <c r="H12" i="30"/>
  <c r="G12" i="30"/>
  <c r="F12" i="30"/>
  <c r="E12" i="30"/>
  <c r="K20" i="29"/>
  <c r="J20" i="29"/>
  <c r="I20" i="29"/>
  <c r="H20" i="29"/>
  <c r="G20" i="29"/>
  <c r="F20" i="29"/>
  <c r="E20" i="29"/>
  <c r="K19" i="29"/>
  <c r="J19" i="29"/>
  <c r="I19" i="29"/>
  <c r="H19" i="29"/>
  <c r="G19" i="29"/>
  <c r="F19" i="29"/>
  <c r="E19" i="29"/>
  <c r="K18" i="29"/>
  <c r="J18" i="29"/>
  <c r="I18" i="29"/>
  <c r="H18" i="29"/>
  <c r="G18" i="29"/>
  <c r="F18" i="29"/>
  <c r="E18" i="29"/>
  <c r="K17" i="29"/>
  <c r="J17" i="29"/>
  <c r="I17" i="29"/>
  <c r="H17" i="29"/>
  <c r="G17" i="29"/>
  <c r="F17" i="29"/>
  <c r="E17" i="29"/>
  <c r="K15" i="29"/>
  <c r="J15" i="29"/>
  <c r="I15" i="29"/>
  <c r="H15" i="29"/>
  <c r="G15" i="29"/>
  <c r="F15" i="29"/>
  <c r="E15" i="29"/>
  <c r="K14" i="29"/>
  <c r="J14" i="29"/>
  <c r="I14" i="29"/>
  <c r="H14" i="29"/>
  <c r="G14" i="29"/>
  <c r="F14" i="29"/>
  <c r="E14" i="29"/>
  <c r="K13" i="29"/>
  <c r="J13" i="29"/>
  <c r="I13" i="29"/>
  <c r="H13" i="29"/>
  <c r="G13" i="29"/>
  <c r="F13" i="29"/>
  <c r="E13" i="29"/>
  <c r="K12" i="29"/>
  <c r="J12" i="29"/>
  <c r="I12" i="29"/>
  <c r="H12" i="29"/>
  <c r="G12" i="29"/>
  <c r="F12" i="29"/>
  <c r="E12" i="29"/>
  <c r="AS20" i="28"/>
  <c r="AR20" i="28"/>
  <c r="AQ20" i="28"/>
  <c r="AP20" i="28"/>
  <c r="AO20" i="28"/>
  <c r="AN20" i="28"/>
  <c r="AM20" i="28"/>
  <c r="AS19" i="28"/>
  <c r="AR19" i="28"/>
  <c r="AQ19" i="28"/>
  <c r="AP19" i="28"/>
  <c r="AO19" i="28"/>
  <c r="AN19" i="28"/>
  <c r="AM19" i="28"/>
  <c r="AS18" i="28"/>
  <c r="AR18" i="28"/>
  <c r="AQ18" i="28"/>
  <c r="AP18" i="28"/>
  <c r="AO18" i="28"/>
  <c r="AN18" i="28"/>
  <c r="AM18" i="28"/>
  <c r="AS17" i="28"/>
  <c r="AR17" i="28"/>
  <c r="AQ17" i="28"/>
  <c r="AP17" i="28"/>
  <c r="AO17" i="28"/>
  <c r="AN17" i="28"/>
  <c r="AM17" i="28"/>
  <c r="AS15" i="28"/>
  <c r="AR15" i="28"/>
  <c r="AQ15" i="28"/>
  <c r="AP15" i="28"/>
  <c r="AO15" i="28"/>
  <c r="AN15" i="28"/>
  <c r="AM15" i="28"/>
  <c r="AS14" i="28"/>
  <c r="AR14" i="28"/>
  <c r="AQ14" i="28"/>
  <c r="AP14" i="28"/>
  <c r="AO14" i="28"/>
  <c r="AN14" i="28"/>
  <c r="AM14" i="28"/>
  <c r="AS13" i="28"/>
  <c r="AR13" i="28"/>
  <c r="AQ13" i="28"/>
  <c r="AP13" i="28"/>
  <c r="AO13" i="28"/>
  <c r="AN13" i="28"/>
  <c r="AM13" i="28"/>
  <c r="AS12" i="28"/>
  <c r="AR12" i="28"/>
  <c r="AQ12" i="28"/>
  <c r="AP12" i="28"/>
  <c r="AO12" i="28"/>
  <c r="AN12" i="28"/>
  <c r="AM12" i="28"/>
  <c r="AF20" i="28"/>
  <c r="AE20" i="28"/>
  <c r="AD20" i="28"/>
  <c r="AC20" i="28"/>
  <c r="AB20" i="28"/>
  <c r="AA20" i="28"/>
  <c r="Z20" i="28"/>
  <c r="AF19" i="28"/>
  <c r="AE19" i="28"/>
  <c r="AD19" i="28"/>
  <c r="AC19" i="28"/>
  <c r="AB19" i="28"/>
  <c r="AA19" i="28"/>
  <c r="Z19" i="28"/>
  <c r="AF18" i="28"/>
  <c r="AE18" i="28"/>
  <c r="AD18" i="28"/>
  <c r="AC18" i="28"/>
  <c r="AB18" i="28"/>
  <c r="AA18" i="28"/>
  <c r="Z18" i="28"/>
  <c r="AF17" i="28"/>
  <c r="AE17" i="28"/>
  <c r="AD17" i="28"/>
  <c r="AC17" i="28"/>
  <c r="AB17" i="28"/>
  <c r="AA17" i="28"/>
  <c r="Z17" i="28"/>
  <c r="AF15" i="28"/>
  <c r="V15" i="28" s="1"/>
  <c r="AE15" i="28"/>
  <c r="AD15" i="28"/>
  <c r="AC15" i="28"/>
  <c r="AB15" i="28"/>
  <c r="AA15" i="28"/>
  <c r="Z15" i="28"/>
  <c r="AF14" i="28"/>
  <c r="AE14" i="28"/>
  <c r="AD14" i="28"/>
  <c r="AC14" i="28"/>
  <c r="AB14" i="28"/>
  <c r="AA14" i="28"/>
  <c r="Z14" i="28"/>
  <c r="AF13" i="28"/>
  <c r="AE13" i="28"/>
  <c r="AD13" i="28"/>
  <c r="AC13" i="28"/>
  <c r="AB13" i="28"/>
  <c r="AA13" i="28"/>
  <c r="Z13" i="28"/>
  <c r="AF12" i="28"/>
  <c r="AE12" i="28"/>
  <c r="AD12" i="28"/>
  <c r="AC12" i="28"/>
  <c r="AB12" i="28"/>
  <c r="AA12" i="28"/>
  <c r="Z12" i="28"/>
  <c r="U20" i="28"/>
  <c r="V20" i="28" s="1"/>
  <c r="U19" i="28"/>
  <c r="U18" i="28"/>
  <c r="U17" i="28"/>
  <c r="U13" i="28"/>
  <c r="U14" i="28"/>
  <c r="U15" i="28"/>
  <c r="U12" i="28"/>
  <c r="K20" i="28"/>
  <c r="J20" i="28"/>
  <c r="I20" i="28"/>
  <c r="H20" i="28"/>
  <c r="G20" i="28"/>
  <c r="F20" i="28"/>
  <c r="E20" i="28"/>
  <c r="K19" i="28"/>
  <c r="J19" i="28"/>
  <c r="I19" i="28"/>
  <c r="H19" i="28"/>
  <c r="G19" i="28"/>
  <c r="F19" i="28"/>
  <c r="E19" i="28"/>
  <c r="K18" i="28"/>
  <c r="J18" i="28"/>
  <c r="I18" i="28"/>
  <c r="H18" i="28"/>
  <c r="G18" i="28"/>
  <c r="F18" i="28"/>
  <c r="E18" i="28"/>
  <c r="K17" i="28"/>
  <c r="J17" i="28"/>
  <c r="I17" i="28"/>
  <c r="H17" i="28"/>
  <c r="G17" i="28"/>
  <c r="F17" i="28"/>
  <c r="E17" i="28"/>
  <c r="K15" i="28"/>
  <c r="J15" i="28"/>
  <c r="I15" i="28"/>
  <c r="H15" i="28"/>
  <c r="G15" i="28"/>
  <c r="F15" i="28"/>
  <c r="E15" i="28"/>
  <c r="K14" i="28"/>
  <c r="J14" i="28"/>
  <c r="I14" i="28"/>
  <c r="H14" i="28"/>
  <c r="G14" i="28"/>
  <c r="F14" i="28"/>
  <c r="E14" i="28"/>
  <c r="K13" i="28"/>
  <c r="J13" i="28"/>
  <c r="I13" i="28"/>
  <c r="H13" i="28"/>
  <c r="G13" i="28"/>
  <c r="F13" i="28"/>
  <c r="E13" i="28"/>
  <c r="K12" i="28"/>
  <c r="J12" i="28"/>
  <c r="I12" i="28"/>
  <c r="H12" i="28"/>
  <c r="G12" i="28"/>
  <c r="F12" i="28"/>
  <c r="E12" i="28"/>
  <c r="U20" i="27"/>
  <c r="U19" i="27"/>
  <c r="V19" i="27" s="1"/>
  <c r="U18" i="27"/>
  <c r="V18" i="27" s="1"/>
  <c r="U17" i="27"/>
  <c r="U15" i="27"/>
  <c r="U14" i="27"/>
  <c r="U13" i="27"/>
  <c r="U12" i="27"/>
  <c r="AS20" i="27"/>
  <c r="AR20" i="27"/>
  <c r="AQ20" i="27"/>
  <c r="AP20" i="27"/>
  <c r="AO20" i="27"/>
  <c r="AN20" i="27"/>
  <c r="AM20" i="27"/>
  <c r="AS19" i="27"/>
  <c r="AR19" i="27"/>
  <c r="AQ19" i="27"/>
  <c r="AP19" i="27"/>
  <c r="AO19" i="27"/>
  <c r="AN19" i="27"/>
  <c r="AM19" i="27"/>
  <c r="AS18" i="27"/>
  <c r="AR18" i="27"/>
  <c r="AQ18" i="27"/>
  <c r="AP18" i="27"/>
  <c r="AO18" i="27"/>
  <c r="AN18" i="27"/>
  <c r="AM18" i="27"/>
  <c r="AS17" i="27"/>
  <c r="AR17" i="27"/>
  <c r="AQ17" i="27"/>
  <c r="AP17" i="27"/>
  <c r="AO17" i="27"/>
  <c r="AN17" i="27"/>
  <c r="AM17" i="27"/>
  <c r="AS15" i="27"/>
  <c r="AR15" i="27"/>
  <c r="AQ15" i="27"/>
  <c r="AP15" i="27"/>
  <c r="AO15" i="27"/>
  <c r="AN15" i="27"/>
  <c r="AM15" i="27"/>
  <c r="AS14" i="27"/>
  <c r="AR14" i="27"/>
  <c r="AQ14" i="27"/>
  <c r="AP14" i="27"/>
  <c r="AO14" i="27"/>
  <c r="AN14" i="27"/>
  <c r="AM14" i="27"/>
  <c r="AS13" i="27"/>
  <c r="AR13" i="27"/>
  <c r="AQ13" i="27"/>
  <c r="AP13" i="27"/>
  <c r="AO13" i="27"/>
  <c r="AN13" i="27"/>
  <c r="AM13" i="27"/>
  <c r="AS12" i="27"/>
  <c r="AR12" i="27"/>
  <c r="AQ12" i="27"/>
  <c r="AP12" i="27"/>
  <c r="AO12" i="27"/>
  <c r="AN12" i="27"/>
  <c r="AM12" i="27"/>
  <c r="AF20" i="27"/>
  <c r="AE20" i="27"/>
  <c r="AD20" i="27"/>
  <c r="AC20" i="27"/>
  <c r="AB20" i="27"/>
  <c r="AA20" i="27"/>
  <c r="Z20" i="27"/>
  <c r="AF19" i="27"/>
  <c r="AE19" i="27"/>
  <c r="AD19" i="27"/>
  <c r="AC19" i="27"/>
  <c r="AB19" i="27"/>
  <c r="AA19" i="27"/>
  <c r="Z19" i="27"/>
  <c r="AF18" i="27"/>
  <c r="AE18" i="27"/>
  <c r="AD18" i="27"/>
  <c r="AC18" i="27"/>
  <c r="AB18" i="27"/>
  <c r="AA18" i="27"/>
  <c r="Z18" i="27"/>
  <c r="AF17" i="27"/>
  <c r="AE17" i="27"/>
  <c r="AD17" i="27"/>
  <c r="AC17" i="27"/>
  <c r="AB17" i="27"/>
  <c r="AA17" i="27"/>
  <c r="Z17" i="27"/>
  <c r="AF15" i="27"/>
  <c r="AE15" i="27"/>
  <c r="AD15" i="27"/>
  <c r="AC15" i="27"/>
  <c r="AB15" i="27"/>
  <c r="AA15" i="27"/>
  <c r="Z15" i="27"/>
  <c r="AF14" i="27"/>
  <c r="AE14" i="27"/>
  <c r="AD14" i="27"/>
  <c r="AC14" i="27"/>
  <c r="AB14" i="27"/>
  <c r="AA14" i="27"/>
  <c r="Z14" i="27"/>
  <c r="AF13" i="27"/>
  <c r="AE13" i="27"/>
  <c r="AD13" i="27"/>
  <c r="AC13" i="27"/>
  <c r="AB13" i="27"/>
  <c r="AA13" i="27"/>
  <c r="Z13" i="27"/>
  <c r="AF12" i="27"/>
  <c r="AE12" i="27"/>
  <c r="AD12" i="27"/>
  <c r="AC12" i="27"/>
  <c r="AB12" i="27"/>
  <c r="AA12" i="27"/>
  <c r="Z12" i="27"/>
  <c r="K20" i="26"/>
  <c r="J20" i="26"/>
  <c r="I20" i="26"/>
  <c r="H20" i="26"/>
  <c r="G20" i="26"/>
  <c r="F20" i="26"/>
  <c r="E20" i="26"/>
  <c r="K19" i="26"/>
  <c r="J19" i="26"/>
  <c r="I19" i="26"/>
  <c r="H19" i="26"/>
  <c r="G19" i="26"/>
  <c r="F19" i="26"/>
  <c r="E19" i="26"/>
  <c r="K18" i="26"/>
  <c r="J18" i="26"/>
  <c r="I18" i="26"/>
  <c r="H18" i="26"/>
  <c r="G18" i="26"/>
  <c r="F18" i="26"/>
  <c r="E18" i="26"/>
  <c r="K17" i="26"/>
  <c r="J17" i="26"/>
  <c r="I17" i="26"/>
  <c r="H17" i="26"/>
  <c r="G17" i="26"/>
  <c r="F17" i="26"/>
  <c r="E17" i="26"/>
  <c r="K15" i="26"/>
  <c r="J15" i="26"/>
  <c r="I15" i="26"/>
  <c r="H15" i="26"/>
  <c r="G15" i="26"/>
  <c r="F15" i="26"/>
  <c r="E15" i="26"/>
  <c r="K14" i="26"/>
  <c r="J14" i="26"/>
  <c r="I14" i="26"/>
  <c r="H14" i="26"/>
  <c r="G14" i="26"/>
  <c r="F14" i="26"/>
  <c r="E14" i="26"/>
  <c r="K13" i="26"/>
  <c r="J13" i="26"/>
  <c r="I13" i="26"/>
  <c r="H13" i="26"/>
  <c r="G13" i="26"/>
  <c r="F13" i="26"/>
  <c r="E13" i="26"/>
  <c r="K12" i="26"/>
  <c r="J12" i="26"/>
  <c r="I12" i="26"/>
  <c r="H12" i="26"/>
  <c r="G12" i="26"/>
  <c r="F12" i="26"/>
  <c r="E12" i="26"/>
  <c r="X20" i="25"/>
  <c r="W20" i="25"/>
  <c r="V20" i="25"/>
  <c r="U20" i="25"/>
  <c r="T20" i="25"/>
  <c r="S20" i="25"/>
  <c r="R20" i="25"/>
  <c r="X19" i="25"/>
  <c r="W19" i="25"/>
  <c r="V19" i="25"/>
  <c r="U19" i="25"/>
  <c r="T19" i="25"/>
  <c r="S19" i="25"/>
  <c r="R19" i="25"/>
  <c r="X18" i="25"/>
  <c r="W18" i="25"/>
  <c r="V18" i="25"/>
  <c r="U18" i="25"/>
  <c r="T18" i="25"/>
  <c r="S18" i="25"/>
  <c r="R18" i="25"/>
  <c r="X17" i="25"/>
  <c r="W17" i="25"/>
  <c r="V17" i="25"/>
  <c r="U17" i="25"/>
  <c r="T17" i="25"/>
  <c r="S17" i="25"/>
  <c r="R17" i="25"/>
  <c r="X15" i="25"/>
  <c r="W15" i="25"/>
  <c r="V15" i="25"/>
  <c r="U15" i="25"/>
  <c r="T15" i="25"/>
  <c r="S15" i="25"/>
  <c r="R15" i="25"/>
  <c r="X14" i="25"/>
  <c r="W14" i="25"/>
  <c r="V14" i="25"/>
  <c r="U14" i="25"/>
  <c r="T14" i="25"/>
  <c r="S14" i="25"/>
  <c r="R14" i="25"/>
  <c r="X13" i="25"/>
  <c r="W13" i="25"/>
  <c r="V13" i="25"/>
  <c r="U13" i="25"/>
  <c r="T13" i="25"/>
  <c r="S13" i="25"/>
  <c r="R13" i="25"/>
  <c r="X12" i="25"/>
  <c r="W12" i="25"/>
  <c r="V12" i="25"/>
  <c r="U12" i="25"/>
  <c r="T12" i="25"/>
  <c r="S12" i="25"/>
  <c r="R12" i="25"/>
  <c r="K20" i="25"/>
  <c r="J20" i="25"/>
  <c r="I20" i="25"/>
  <c r="H20" i="25"/>
  <c r="G20" i="25"/>
  <c r="F20" i="25"/>
  <c r="E20" i="25"/>
  <c r="K19" i="25"/>
  <c r="J19" i="25"/>
  <c r="I19" i="25"/>
  <c r="H19" i="25"/>
  <c r="G19" i="25"/>
  <c r="F19" i="25"/>
  <c r="E19" i="25"/>
  <c r="K18" i="25"/>
  <c r="J18" i="25"/>
  <c r="I18" i="25"/>
  <c r="H18" i="25"/>
  <c r="G18" i="25"/>
  <c r="F18" i="25"/>
  <c r="E18" i="25"/>
  <c r="K17" i="25"/>
  <c r="J17" i="25"/>
  <c r="I17" i="25"/>
  <c r="H17" i="25"/>
  <c r="G17" i="25"/>
  <c r="F17" i="25"/>
  <c r="E17" i="25"/>
  <c r="K15" i="25"/>
  <c r="J15" i="25"/>
  <c r="I15" i="25"/>
  <c r="H15" i="25"/>
  <c r="G15" i="25"/>
  <c r="F15" i="25"/>
  <c r="E15" i="25"/>
  <c r="K14" i="25"/>
  <c r="J14" i="25"/>
  <c r="I14" i="25"/>
  <c r="H14" i="25"/>
  <c r="G14" i="25"/>
  <c r="F14" i="25"/>
  <c r="E14" i="25"/>
  <c r="K13" i="25"/>
  <c r="J13" i="25"/>
  <c r="I13" i="25"/>
  <c r="H13" i="25"/>
  <c r="G13" i="25"/>
  <c r="F13" i="25"/>
  <c r="E13" i="25"/>
  <c r="K12" i="25"/>
  <c r="J12" i="25"/>
  <c r="I12" i="25"/>
  <c r="H12" i="25"/>
  <c r="G12" i="25"/>
  <c r="F12" i="25"/>
  <c r="E12" i="25"/>
  <c r="K20" i="24"/>
  <c r="J20" i="24"/>
  <c r="I20" i="24"/>
  <c r="H20" i="24"/>
  <c r="G20" i="24"/>
  <c r="F20" i="24"/>
  <c r="E20" i="24"/>
  <c r="K19" i="24"/>
  <c r="J19" i="24"/>
  <c r="I19" i="24"/>
  <c r="H19" i="24"/>
  <c r="G19" i="24"/>
  <c r="F19" i="24"/>
  <c r="E19" i="24"/>
  <c r="K18" i="24"/>
  <c r="J18" i="24"/>
  <c r="I18" i="24"/>
  <c r="H18" i="24"/>
  <c r="G18" i="24"/>
  <c r="F18" i="24"/>
  <c r="E18" i="24"/>
  <c r="K17" i="24"/>
  <c r="J17" i="24"/>
  <c r="I17" i="24"/>
  <c r="H17" i="24"/>
  <c r="G17" i="24"/>
  <c r="F17" i="24"/>
  <c r="E17" i="24"/>
  <c r="K15" i="24"/>
  <c r="J15" i="24"/>
  <c r="I15" i="24"/>
  <c r="H15" i="24"/>
  <c r="G15" i="24"/>
  <c r="F15" i="24"/>
  <c r="E15" i="24"/>
  <c r="K14" i="24"/>
  <c r="J14" i="24"/>
  <c r="I14" i="24"/>
  <c r="H14" i="24"/>
  <c r="G14" i="24"/>
  <c r="F14" i="24"/>
  <c r="E14" i="24"/>
  <c r="K13" i="24"/>
  <c r="J13" i="24"/>
  <c r="I13" i="24"/>
  <c r="H13" i="24"/>
  <c r="G13" i="24"/>
  <c r="F13" i="24"/>
  <c r="E13" i="24"/>
  <c r="K12" i="24"/>
  <c r="J12" i="24"/>
  <c r="I12" i="24"/>
  <c r="H12" i="24"/>
  <c r="G12" i="24"/>
  <c r="F12" i="24"/>
  <c r="E12" i="24"/>
  <c r="X20" i="23"/>
  <c r="W20" i="23"/>
  <c r="V20" i="23"/>
  <c r="U20" i="23"/>
  <c r="T20" i="23"/>
  <c r="S20" i="23"/>
  <c r="R20" i="23"/>
  <c r="X19" i="23"/>
  <c r="W19" i="23"/>
  <c r="V19" i="23"/>
  <c r="U19" i="23"/>
  <c r="T19" i="23"/>
  <c r="S19" i="23"/>
  <c r="R19" i="23"/>
  <c r="X18" i="23"/>
  <c r="W18" i="23"/>
  <c r="V18" i="23"/>
  <c r="U18" i="23"/>
  <c r="T18" i="23"/>
  <c r="S18" i="23"/>
  <c r="R18" i="23"/>
  <c r="X17" i="23"/>
  <c r="W17" i="23"/>
  <c r="V17" i="23"/>
  <c r="U17" i="23"/>
  <c r="T17" i="23"/>
  <c r="S17" i="23"/>
  <c r="R17" i="23"/>
  <c r="X15" i="23"/>
  <c r="W15" i="23"/>
  <c r="V15" i="23"/>
  <c r="U15" i="23"/>
  <c r="T15" i="23"/>
  <c r="S15" i="23"/>
  <c r="R15" i="23"/>
  <c r="X14" i="23"/>
  <c r="W14" i="23"/>
  <c r="V14" i="23"/>
  <c r="U14" i="23"/>
  <c r="T14" i="23"/>
  <c r="S14" i="23"/>
  <c r="R14" i="23"/>
  <c r="X13" i="23"/>
  <c r="W13" i="23"/>
  <c r="V13" i="23"/>
  <c r="U13" i="23"/>
  <c r="T13" i="23"/>
  <c r="S13" i="23"/>
  <c r="R13" i="23"/>
  <c r="X12" i="23"/>
  <c r="W12" i="23"/>
  <c r="V12" i="23"/>
  <c r="U12" i="23"/>
  <c r="T12" i="23"/>
  <c r="S12" i="23"/>
  <c r="R12" i="23"/>
  <c r="K20" i="23"/>
  <c r="J20" i="23"/>
  <c r="I20" i="23"/>
  <c r="H20" i="23"/>
  <c r="G20" i="23"/>
  <c r="F20" i="23"/>
  <c r="E20" i="23"/>
  <c r="K19" i="23"/>
  <c r="J19" i="23"/>
  <c r="I19" i="23"/>
  <c r="H19" i="23"/>
  <c r="G19" i="23"/>
  <c r="F19" i="23"/>
  <c r="E19" i="23"/>
  <c r="K18" i="23"/>
  <c r="J18" i="23"/>
  <c r="I18" i="23"/>
  <c r="H18" i="23"/>
  <c r="G18" i="23"/>
  <c r="F18" i="23"/>
  <c r="E18" i="23"/>
  <c r="K17" i="23"/>
  <c r="J17" i="23"/>
  <c r="I17" i="23"/>
  <c r="H17" i="23"/>
  <c r="G17" i="23"/>
  <c r="F17" i="23"/>
  <c r="E17" i="23"/>
  <c r="K15" i="23"/>
  <c r="J15" i="23"/>
  <c r="I15" i="23"/>
  <c r="H15" i="23"/>
  <c r="G15" i="23"/>
  <c r="F15" i="23"/>
  <c r="E15" i="23"/>
  <c r="K14" i="23"/>
  <c r="J14" i="23"/>
  <c r="I14" i="23"/>
  <c r="H14" i="23"/>
  <c r="G14" i="23"/>
  <c r="F14" i="23"/>
  <c r="E14" i="23"/>
  <c r="K13" i="23"/>
  <c r="J13" i="23"/>
  <c r="I13" i="23"/>
  <c r="H13" i="23"/>
  <c r="G13" i="23"/>
  <c r="F13" i="23"/>
  <c r="E13" i="23"/>
  <c r="K12" i="23"/>
  <c r="J12" i="23"/>
  <c r="I12" i="23"/>
  <c r="H12" i="23"/>
  <c r="G12" i="23"/>
  <c r="F12" i="23"/>
  <c r="E12" i="23"/>
  <c r="E20" i="22"/>
  <c r="E19" i="22"/>
  <c r="E18" i="22"/>
  <c r="E17" i="22"/>
  <c r="E15" i="22"/>
  <c r="E14" i="22"/>
  <c r="E13" i="22"/>
  <c r="E12" i="22"/>
  <c r="V17" i="27" l="1"/>
  <c r="V15" i="27"/>
  <c r="V14" i="28"/>
  <c r="H14" i="33"/>
  <c r="H17" i="33"/>
  <c r="H14" i="34"/>
  <c r="V20" i="27"/>
  <c r="V12" i="28"/>
  <c r="V13" i="28"/>
  <c r="V12" i="27"/>
  <c r="V13" i="27"/>
  <c r="V14" i="27"/>
  <c r="H13" i="34"/>
  <c r="H19" i="34"/>
  <c r="H12" i="34"/>
  <c r="H17" i="34"/>
  <c r="H18" i="34"/>
  <c r="H19" i="33"/>
  <c r="H12" i="33"/>
  <c r="H18" i="33"/>
  <c r="H13" i="33"/>
  <c r="V19" i="28"/>
  <c r="V18" i="28"/>
  <c r="V17" i="28"/>
  <c r="E20" i="39" l="1"/>
  <c r="E15" i="39"/>
  <c r="E15" i="38"/>
  <c r="E19" i="38" l="1"/>
  <c r="F21" i="37"/>
  <c r="D21" i="37" s="1"/>
  <c r="C21" i="37" s="1"/>
  <c r="Q13" i="19" s="1"/>
  <c r="E18" i="38"/>
  <c r="E18" i="39"/>
  <c r="F16" i="37"/>
  <c r="D16" i="37" s="1"/>
  <c r="C16" i="37" s="1"/>
  <c r="Q12" i="19" s="1"/>
  <c r="E17" i="38"/>
  <c r="E17" i="39"/>
  <c r="E21" i="38" l="1"/>
  <c r="X44" i="41"/>
  <c r="X45" i="41"/>
  <c r="Q45" i="41"/>
  <c r="Q44" i="41"/>
  <c r="P45" i="41"/>
  <c r="P44" i="41"/>
  <c r="O45" i="41"/>
  <c r="O44" i="41"/>
  <c r="N45" i="41"/>
  <c r="N44" i="41"/>
  <c r="M45" i="41"/>
  <c r="M44" i="41"/>
  <c r="L45" i="41"/>
  <c r="L44" i="41"/>
  <c r="K45" i="41"/>
  <c r="K44" i="41"/>
  <c r="J45" i="41"/>
  <c r="J44" i="41"/>
  <c r="I45" i="41"/>
  <c r="I44" i="41"/>
  <c r="H45" i="41"/>
  <c r="H44" i="41"/>
  <c r="G45" i="41"/>
  <c r="G44" i="41"/>
  <c r="W45" i="41"/>
  <c r="W44" i="41"/>
  <c r="V45" i="41"/>
  <c r="V44" i="41"/>
  <c r="U45" i="41"/>
  <c r="U44" i="41"/>
  <c r="T45" i="41"/>
  <c r="T44" i="41"/>
  <c r="AF45" i="41" l="1"/>
  <c r="AE45" i="41"/>
  <c r="AF44" i="41"/>
  <c r="AE44" i="41"/>
  <c r="C21" i="42" l="1"/>
  <c r="V13" i="19" s="1"/>
  <c r="C16" i="42"/>
  <c r="V12" i="19" s="1"/>
  <c r="F21" i="42"/>
  <c r="G21" i="42"/>
  <c r="H21" i="42"/>
  <c r="I21" i="42"/>
  <c r="J21" i="42"/>
  <c r="K21" i="42"/>
  <c r="L21" i="42"/>
  <c r="E21" i="42"/>
  <c r="F16" i="42"/>
  <c r="G16" i="42"/>
  <c r="H16" i="42"/>
  <c r="I16" i="42"/>
  <c r="J16" i="42"/>
  <c r="K16" i="42"/>
  <c r="L16" i="42"/>
  <c r="E16" i="42"/>
  <c r="AP7" i="41" l="1"/>
  <c r="AP6" i="41"/>
  <c r="AO7" i="41"/>
  <c r="AO6" i="41"/>
  <c r="AL7" i="41"/>
  <c r="AL6" i="41"/>
  <c r="AK7" i="41"/>
  <c r="AK6" i="41"/>
  <c r="R20" i="30" l="1"/>
  <c r="R19" i="30"/>
  <c r="R18" i="30"/>
  <c r="R17" i="30"/>
  <c r="R15" i="30"/>
  <c r="R14" i="30"/>
  <c r="R13" i="30"/>
  <c r="R12" i="30"/>
  <c r="S20" i="28"/>
  <c r="S19" i="28"/>
  <c r="S18" i="28"/>
  <c r="S17" i="28"/>
  <c r="S15" i="28"/>
  <c r="S14" i="28"/>
  <c r="S13" i="28"/>
  <c r="S12" i="28"/>
  <c r="E20" i="34" l="1"/>
  <c r="E19" i="34"/>
  <c r="E18" i="34"/>
  <c r="E17" i="34"/>
  <c r="E15" i="34"/>
  <c r="E14" i="34"/>
  <c r="E13" i="34"/>
  <c r="E12" i="34"/>
  <c r="E20" i="33"/>
  <c r="E19" i="33"/>
  <c r="E18" i="33"/>
  <c r="E17" i="33"/>
  <c r="E15" i="33"/>
  <c r="E14" i="33"/>
  <c r="E13" i="33"/>
  <c r="E12" i="33"/>
  <c r="S20" i="27"/>
  <c r="S19" i="27"/>
  <c r="S18" i="27"/>
  <c r="S17" i="27"/>
  <c r="S15" i="27"/>
  <c r="S14" i="27"/>
  <c r="S13" i="27"/>
  <c r="S12" i="27"/>
  <c r="E21" i="37" l="1"/>
  <c r="E16" i="37"/>
  <c r="F13" i="34"/>
  <c r="F12" i="34"/>
  <c r="F13" i="33"/>
  <c r="F12" i="33"/>
  <c r="T13" i="27"/>
  <c r="T15" i="27" l="1"/>
  <c r="F15" i="33"/>
  <c r="F15" i="34"/>
  <c r="T12" i="27"/>
  <c r="T12" i="28"/>
  <c r="T14" i="27"/>
  <c r="T17" i="27"/>
  <c r="F17" i="33"/>
  <c r="F17" i="34"/>
  <c r="T18" i="27"/>
  <c r="F18" i="33"/>
  <c r="F18" i="34"/>
  <c r="F14" i="33"/>
  <c r="F14" i="34"/>
  <c r="F19" i="33"/>
  <c r="F19" i="34"/>
  <c r="T19" i="27"/>
  <c r="T20" i="27"/>
  <c r="F20" i="33"/>
  <c r="F20" i="34"/>
  <c r="T19" i="28"/>
  <c r="T14" i="28"/>
  <c r="T17" i="28"/>
  <c r="T18" i="28"/>
  <c r="T20" i="28"/>
  <c r="T13" i="28"/>
  <c r="T15" i="28"/>
  <c r="F16" i="34" l="1"/>
  <c r="F21" i="34"/>
  <c r="H16" i="24" l="1"/>
  <c r="AJ7" i="41" l="1"/>
  <c r="AJ6" i="41"/>
  <c r="AI7" i="41"/>
  <c r="AI6" i="41"/>
  <c r="G37" i="41"/>
  <c r="G36" i="41"/>
  <c r="R22" i="40"/>
  <c r="AK22" i="33"/>
  <c r="Y22" i="28"/>
  <c r="E16" i="33" l="1"/>
  <c r="E21" i="33"/>
  <c r="E16" i="30"/>
  <c r="P22" i="27"/>
  <c r="L22" i="27"/>
  <c r="Y22" i="27"/>
  <c r="P21" i="27"/>
  <c r="O21" i="27"/>
  <c r="N21" i="27"/>
  <c r="M21" i="27"/>
  <c r="M22" i="27" s="1"/>
  <c r="L21" i="27"/>
  <c r="K21" i="27"/>
  <c r="J21" i="27"/>
  <c r="I21" i="27"/>
  <c r="H21" i="27"/>
  <c r="P16" i="27"/>
  <c r="O16" i="27"/>
  <c r="O22" i="27" s="1"/>
  <c r="N16" i="27"/>
  <c r="N22" i="27" s="1"/>
  <c r="M16" i="27"/>
  <c r="L16" i="27"/>
  <c r="K16" i="27"/>
  <c r="K22" i="27" s="1"/>
  <c r="J16" i="27"/>
  <c r="I16" i="27"/>
  <c r="H16" i="27"/>
  <c r="J22" i="27" l="1"/>
  <c r="I22" i="27"/>
  <c r="H22" i="27"/>
  <c r="E22" i="33"/>
  <c r="E16" i="27"/>
  <c r="F16" i="27"/>
  <c r="F21" i="27"/>
  <c r="G21" i="27"/>
  <c r="E21" i="27"/>
  <c r="G16" i="27"/>
  <c r="S16" i="27"/>
  <c r="S21" i="27"/>
  <c r="F16" i="24"/>
  <c r="G22" i="27" l="1"/>
  <c r="G16" i="24"/>
  <c r="E16" i="24"/>
  <c r="E21" i="24"/>
  <c r="S22" i="27"/>
  <c r="F22" i="27"/>
  <c r="E22" i="27"/>
  <c r="Q12" i="23"/>
  <c r="AF97" i="41" l="1"/>
  <c r="Y97" i="41"/>
  <c r="V97" i="41"/>
  <c r="S97" i="41"/>
  <c r="P97" i="41"/>
  <c r="O97" i="41"/>
  <c r="N97" i="41"/>
  <c r="M97" i="41"/>
  <c r="L97" i="41"/>
  <c r="K97" i="41"/>
  <c r="J97" i="41"/>
  <c r="I97" i="41"/>
  <c r="H97" i="41"/>
  <c r="G97" i="41"/>
  <c r="AF96" i="41"/>
  <c r="Y96" i="41"/>
  <c r="V96" i="41"/>
  <c r="S96" i="41"/>
  <c r="P96" i="41"/>
  <c r="O96" i="41"/>
  <c r="N96" i="41"/>
  <c r="M96" i="41"/>
  <c r="L96" i="41"/>
  <c r="K96" i="41"/>
  <c r="J96" i="41"/>
  <c r="I96" i="41"/>
  <c r="H96" i="41"/>
  <c r="G96" i="41"/>
  <c r="AF95" i="41"/>
  <c r="Y95" i="41"/>
  <c r="V95" i="41"/>
  <c r="S95" i="41"/>
  <c r="P95" i="41"/>
  <c r="O95" i="41"/>
  <c r="N95" i="41"/>
  <c r="M95" i="41"/>
  <c r="L95" i="41"/>
  <c r="K95" i="41"/>
  <c r="J95" i="41"/>
  <c r="I95" i="41"/>
  <c r="H95" i="41"/>
  <c r="G95" i="41"/>
  <c r="AF94" i="41"/>
  <c r="Y94" i="41"/>
  <c r="V94" i="41"/>
  <c r="S94" i="41"/>
  <c r="P94" i="41"/>
  <c r="O94" i="41"/>
  <c r="N94" i="41"/>
  <c r="M94" i="41"/>
  <c r="L94" i="41"/>
  <c r="K94" i="41"/>
  <c r="J94" i="41"/>
  <c r="I94" i="41"/>
  <c r="H94" i="41"/>
  <c r="G94" i="41"/>
  <c r="AF93" i="41"/>
  <c r="Y93" i="41"/>
  <c r="V93" i="41"/>
  <c r="S93" i="41"/>
  <c r="P93" i="41"/>
  <c r="O93" i="41"/>
  <c r="N93" i="41"/>
  <c r="M93" i="41"/>
  <c r="L93" i="41"/>
  <c r="K93" i="41"/>
  <c r="J93" i="41"/>
  <c r="I93" i="41"/>
  <c r="H93" i="41"/>
  <c r="G93" i="41"/>
  <c r="AF92" i="41"/>
  <c r="Y92" i="41"/>
  <c r="V92" i="41"/>
  <c r="S92" i="41"/>
  <c r="P92" i="41"/>
  <c r="O92" i="41"/>
  <c r="N92" i="41"/>
  <c r="M92" i="41"/>
  <c r="L92" i="41"/>
  <c r="K92" i="41"/>
  <c r="J92" i="41"/>
  <c r="I92" i="41"/>
  <c r="H92" i="41"/>
  <c r="G92" i="41"/>
  <c r="AF91" i="41"/>
  <c r="Y91" i="41"/>
  <c r="V91" i="41"/>
  <c r="S91" i="41"/>
  <c r="P91" i="41"/>
  <c r="O91" i="41"/>
  <c r="N91" i="41"/>
  <c r="M91" i="41"/>
  <c r="L91" i="41"/>
  <c r="K91" i="41"/>
  <c r="J91" i="41"/>
  <c r="I91" i="41"/>
  <c r="H91" i="41"/>
  <c r="G91" i="41"/>
  <c r="AF90" i="41"/>
  <c r="Y90" i="41"/>
  <c r="V90" i="41"/>
  <c r="S90" i="41"/>
  <c r="P90" i="41"/>
  <c r="O90" i="41"/>
  <c r="N90" i="41"/>
  <c r="M90" i="41"/>
  <c r="L90" i="41"/>
  <c r="K90" i="41"/>
  <c r="J90" i="41"/>
  <c r="I90" i="41"/>
  <c r="H90" i="41"/>
  <c r="G90" i="41"/>
  <c r="AF89" i="41"/>
  <c r="Y89" i="41"/>
  <c r="V89" i="41"/>
  <c r="S89" i="41"/>
  <c r="P89" i="41"/>
  <c r="O89" i="41"/>
  <c r="N89" i="41"/>
  <c r="M89" i="41"/>
  <c r="L89" i="41"/>
  <c r="K89" i="41"/>
  <c r="J89" i="41"/>
  <c r="I89" i="41"/>
  <c r="H89" i="41"/>
  <c r="G89" i="41"/>
  <c r="AF88" i="41"/>
  <c r="Y88" i="41"/>
  <c r="V88" i="41"/>
  <c r="S88" i="41"/>
  <c r="P88" i="41"/>
  <c r="O88" i="41"/>
  <c r="N88" i="41"/>
  <c r="M88" i="41"/>
  <c r="L88" i="41"/>
  <c r="K88" i="41"/>
  <c r="J88" i="41"/>
  <c r="I88" i="41"/>
  <c r="H88" i="41"/>
  <c r="G88" i="41"/>
  <c r="AF87" i="41"/>
  <c r="Y87" i="41"/>
  <c r="V87" i="41"/>
  <c r="S87" i="41"/>
  <c r="P87" i="41"/>
  <c r="O87" i="41"/>
  <c r="N87" i="41"/>
  <c r="M87" i="41"/>
  <c r="L87" i="41"/>
  <c r="K87" i="41"/>
  <c r="J87" i="41"/>
  <c r="I87" i="41"/>
  <c r="H87" i="41"/>
  <c r="G87" i="41"/>
  <c r="AF86" i="41"/>
  <c r="Y86" i="41"/>
  <c r="V86" i="41"/>
  <c r="S86" i="41"/>
  <c r="P86" i="41"/>
  <c r="O86" i="41"/>
  <c r="N86" i="41"/>
  <c r="M86" i="41"/>
  <c r="L86" i="41"/>
  <c r="K86" i="41"/>
  <c r="J86" i="41"/>
  <c r="I86" i="41"/>
  <c r="H86" i="41"/>
  <c r="G86" i="41"/>
  <c r="AF77" i="41"/>
  <c r="Y77" i="41"/>
  <c r="V77" i="41"/>
  <c r="S77" i="41"/>
  <c r="P77" i="41"/>
  <c r="O77" i="41"/>
  <c r="N77" i="41"/>
  <c r="M77" i="41"/>
  <c r="L77" i="41"/>
  <c r="K77" i="41"/>
  <c r="J77" i="41"/>
  <c r="I77" i="41"/>
  <c r="H77" i="41"/>
  <c r="G77" i="41"/>
  <c r="AF76" i="41"/>
  <c r="Y76" i="41"/>
  <c r="V76" i="41"/>
  <c r="S76" i="41"/>
  <c r="P76" i="41"/>
  <c r="O76" i="41"/>
  <c r="N76" i="41"/>
  <c r="M76" i="41"/>
  <c r="L76" i="41"/>
  <c r="K76" i="41"/>
  <c r="J76" i="41"/>
  <c r="I76" i="41"/>
  <c r="H76" i="41"/>
  <c r="G76" i="41"/>
  <c r="AF75" i="41"/>
  <c r="Y75" i="41"/>
  <c r="V75" i="41"/>
  <c r="S75" i="41"/>
  <c r="P75" i="41"/>
  <c r="O75" i="41"/>
  <c r="N75" i="41"/>
  <c r="M75" i="41"/>
  <c r="L75" i="41"/>
  <c r="K75" i="41"/>
  <c r="J75" i="41"/>
  <c r="I75" i="41"/>
  <c r="H75" i="41"/>
  <c r="G75" i="41"/>
  <c r="AF74" i="41"/>
  <c r="Y74" i="41"/>
  <c r="V74" i="41"/>
  <c r="S74" i="41"/>
  <c r="P74" i="41"/>
  <c r="O74" i="41"/>
  <c r="N74" i="41"/>
  <c r="M74" i="41"/>
  <c r="L74" i="41"/>
  <c r="K74" i="41"/>
  <c r="J74" i="41"/>
  <c r="I74" i="41"/>
  <c r="H74" i="41"/>
  <c r="G74" i="41"/>
  <c r="AF73" i="41"/>
  <c r="Y73" i="41"/>
  <c r="V73" i="41"/>
  <c r="S73" i="41"/>
  <c r="P73" i="41"/>
  <c r="O73" i="41"/>
  <c r="N73" i="41"/>
  <c r="M73" i="41"/>
  <c r="L73" i="41"/>
  <c r="K73" i="41"/>
  <c r="J73" i="41"/>
  <c r="I73" i="41"/>
  <c r="H73" i="41"/>
  <c r="G73" i="41"/>
  <c r="AF72" i="41"/>
  <c r="Y72" i="41"/>
  <c r="V72" i="41"/>
  <c r="S72" i="41"/>
  <c r="P72" i="41"/>
  <c r="O72" i="41"/>
  <c r="N72" i="41"/>
  <c r="M72" i="41"/>
  <c r="L72" i="41"/>
  <c r="K72" i="41"/>
  <c r="J72" i="41"/>
  <c r="I72" i="41"/>
  <c r="H72" i="41"/>
  <c r="G72" i="41"/>
  <c r="AF71" i="41"/>
  <c r="Y71" i="41"/>
  <c r="V71" i="41"/>
  <c r="S71" i="41"/>
  <c r="P71" i="41"/>
  <c r="O71" i="41"/>
  <c r="N71" i="41"/>
  <c r="M71" i="41"/>
  <c r="L71" i="41"/>
  <c r="K71" i="41"/>
  <c r="J71" i="41"/>
  <c r="I71" i="41"/>
  <c r="H71" i="41"/>
  <c r="G71" i="41"/>
  <c r="AF70" i="41"/>
  <c r="Y70" i="41"/>
  <c r="V70" i="41"/>
  <c r="S70" i="41"/>
  <c r="P70" i="41"/>
  <c r="O70" i="41"/>
  <c r="N70" i="41"/>
  <c r="M70" i="41"/>
  <c r="L70" i="41"/>
  <c r="K70" i="41"/>
  <c r="J70" i="41"/>
  <c r="I70" i="41"/>
  <c r="H70" i="41"/>
  <c r="G70" i="41"/>
  <c r="AF69" i="41"/>
  <c r="Y69" i="41"/>
  <c r="V69" i="41"/>
  <c r="S69" i="41"/>
  <c r="P69" i="41"/>
  <c r="O69" i="41"/>
  <c r="N69" i="41"/>
  <c r="M69" i="41"/>
  <c r="L69" i="41"/>
  <c r="K69" i="41"/>
  <c r="J69" i="41"/>
  <c r="I69" i="41"/>
  <c r="H69" i="41"/>
  <c r="G69" i="41"/>
  <c r="AF68" i="41"/>
  <c r="Y68" i="41"/>
  <c r="V68" i="41"/>
  <c r="S68" i="41"/>
  <c r="P68" i="41"/>
  <c r="O68" i="41"/>
  <c r="N68" i="41"/>
  <c r="M68" i="41"/>
  <c r="L68" i="41"/>
  <c r="K68" i="41"/>
  <c r="J68" i="41"/>
  <c r="I68" i="41"/>
  <c r="H68" i="41"/>
  <c r="G68" i="41"/>
  <c r="AF67" i="41"/>
  <c r="Y67" i="41"/>
  <c r="V67" i="41"/>
  <c r="S67" i="41"/>
  <c r="P67" i="41"/>
  <c r="O67" i="41"/>
  <c r="N67" i="41"/>
  <c r="M67" i="41"/>
  <c r="L67" i="41"/>
  <c r="K67" i="41"/>
  <c r="J67" i="41"/>
  <c r="I67" i="41"/>
  <c r="H67" i="41"/>
  <c r="G67" i="41"/>
  <c r="AF66" i="41"/>
  <c r="Y66" i="41"/>
  <c r="V66" i="41"/>
  <c r="S66" i="41"/>
  <c r="P66" i="41"/>
  <c r="O66" i="41"/>
  <c r="N66" i="41"/>
  <c r="M66" i="41"/>
  <c r="L66" i="41"/>
  <c r="K66" i="41"/>
  <c r="J66" i="41"/>
  <c r="I66" i="41"/>
  <c r="H66" i="41"/>
  <c r="G66" i="41"/>
  <c r="AF37" i="41"/>
  <c r="AE37" i="41"/>
  <c r="X37" i="41"/>
  <c r="W37" i="41"/>
  <c r="V37" i="41"/>
  <c r="U37" i="41"/>
  <c r="T37" i="41"/>
  <c r="Q37" i="41"/>
  <c r="P37" i="41"/>
  <c r="O37" i="41"/>
  <c r="N37" i="41"/>
  <c r="M37" i="41"/>
  <c r="L37" i="41"/>
  <c r="K37" i="41"/>
  <c r="J37" i="41"/>
  <c r="I37" i="41"/>
  <c r="H37" i="41"/>
  <c r="AF36" i="41"/>
  <c r="AE36" i="41"/>
  <c r="X36" i="41"/>
  <c r="W36" i="41"/>
  <c r="V36" i="41"/>
  <c r="U36" i="41"/>
  <c r="T36" i="41"/>
  <c r="Q36" i="41"/>
  <c r="P36" i="41"/>
  <c r="O36" i="41"/>
  <c r="N36" i="41"/>
  <c r="M36" i="41"/>
  <c r="L36" i="41"/>
  <c r="K36" i="41"/>
  <c r="J36" i="41"/>
  <c r="I36" i="41"/>
  <c r="H36" i="41"/>
  <c r="AM30" i="41"/>
  <c r="AI30" i="41"/>
  <c r="AM29" i="41"/>
  <c r="AI29" i="41"/>
  <c r="AM28" i="41"/>
  <c r="AI28" i="41"/>
  <c r="AI27" i="41"/>
  <c r="AF27" i="41"/>
  <c r="AM27" i="41" s="1"/>
  <c r="Y27" i="41"/>
  <c r="V27" i="41"/>
  <c r="S27" i="41"/>
  <c r="P27" i="41"/>
  <c r="O27" i="41"/>
  <c r="N27" i="41"/>
  <c r="M27" i="41"/>
  <c r="L27" i="41"/>
  <c r="K27" i="41"/>
  <c r="J27" i="41"/>
  <c r="I27" i="41"/>
  <c r="H27" i="41"/>
  <c r="G27" i="41"/>
  <c r="AI26" i="41"/>
  <c r="AF26" i="41"/>
  <c r="AM26" i="41" s="1"/>
  <c r="Y26" i="41"/>
  <c r="V26" i="41"/>
  <c r="S26" i="41"/>
  <c r="P26" i="41"/>
  <c r="O26" i="41"/>
  <c r="N26" i="41"/>
  <c r="M26" i="41"/>
  <c r="L26" i="41"/>
  <c r="K26" i="41"/>
  <c r="J26" i="41"/>
  <c r="I26" i="41"/>
  <c r="H26" i="41"/>
  <c r="G26" i="41"/>
  <c r="AI25" i="41"/>
  <c r="AF25" i="41"/>
  <c r="AM25" i="41" s="1"/>
  <c r="Y25" i="41"/>
  <c r="V25" i="41"/>
  <c r="S25" i="41"/>
  <c r="P25" i="41"/>
  <c r="O25" i="41"/>
  <c r="N25" i="41"/>
  <c r="M25" i="41"/>
  <c r="L25" i="41"/>
  <c r="K25" i="41"/>
  <c r="J25" i="41"/>
  <c r="I25" i="41"/>
  <c r="H25" i="41"/>
  <c r="G25" i="41"/>
  <c r="AI24" i="41"/>
  <c r="AF24" i="41"/>
  <c r="AM24" i="41" s="1"/>
  <c r="Y24" i="41"/>
  <c r="V24" i="41"/>
  <c r="S24" i="41"/>
  <c r="P24" i="41"/>
  <c r="O24" i="41"/>
  <c r="N24" i="41"/>
  <c r="M24" i="41"/>
  <c r="L24" i="41"/>
  <c r="K24" i="41"/>
  <c r="J24" i="41"/>
  <c r="I24" i="41"/>
  <c r="H24" i="41"/>
  <c r="G24" i="41"/>
  <c r="AI23" i="41"/>
  <c r="AF23" i="41"/>
  <c r="AM23" i="41" s="1"/>
  <c r="Y23" i="41"/>
  <c r="V23" i="41"/>
  <c r="S23" i="41"/>
  <c r="P23" i="41"/>
  <c r="O23" i="41"/>
  <c r="N23" i="41"/>
  <c r="M23" i="41"/>
  <c r="L23" i="41"/>
  <c r="K23" i="41"/>
  <c r="J23" i="41"/>
  <c r="I23" i="41"/>
  <c r="H23" i="41"/>
  <c r="G23" i="41"/>
  <c r="AI22" i="41"/>
  <c r="AF22" i="41"/>
  <c r="AM22" i="41" s="1"/>
  <c r="Y22" i="41"/>
  <c r="V22" i="41"/>
  <c r="S22" i="41"/>
  <c r="P22" i="41"/>
  <c r="O22" i="41"/>
  <c r="N22" i="41"/>
  <c r="M22" i="41"/>
  <c r="L22" i="41"/>
  <c r="K22" i="41"/>
  <c r="J22" i="41"/>
  <c r="I22" i="41"/>
  <c r="H22" i="41"/>
  <c r="G22" i="41"/>
  <c r="AI21" i="41"/>
  <c r="AF21" i="41"/>
  <c r="AM21" i="41" s="1"/>
  <c r="Y21" i="41"/>
  <c r="V21" i="41"/>
  <c r="S21" i="41"/>
  <c r="P21" i="41"/>
  <c r="O21" i="41"/>
  <c r="N21" i="41"/>
  <c r="M21" i="41"/>
  <c r="L21" i="41"/>
  <c r="K21" i="41"/>
  <c r="J21" i="41"/>
  <c r="I21" i="41"/>
  <c r="H21" i="41"/>
  <c r="G21" i="41"/>
  <c r="AI20" i="41"/>
  <c r="AF20" i="41"/>
  <c r="AM20" i="41" s="1"/>
  <c r="Y20" i="41"/>
  <c r="V20" i="41"/>
  <c r="S20" i="41"/>
  <c r="P20" i="41"/>
  <c r="O20" i="41"/>
  <c r="N20" i="41"/>
  <c r="M20" i="41"/>
  <c r="L20" i="41"/>
  <c r="K20" i="41"/>
  <c r="J20" i="41"/>
  <c r="I20" i="41"/>
  <c r="H20" i="41"/>
  <c r="G20" i="41"/>
  <c r="AI19" i="41"/>
  <c r="AF19" i="41"/>
  <c r="AM19" i="41" s="1"/>
  <c r="Y19" i="41"/>
  <c r="V19" i="41"/>
  <c r="S19" i="41"/>
  <c r="P19" i="41"/>
  <c r="O19" i="41"/>
  <c r="N19" i="41"/>
  <c r="M19" i="41"/>
  <c r="L19" i="41"/>
  <c r="K19" i="41"/>
  <c r="J19" i="41"/>
  <c r="I19" i="41"/>
  <c r="H19" i="41"/>
  <c r="G19" i="41"/>
  <c r="AI18" i="41"/>
  <c r="AF18" i="41"/>
  <c r="AM18" i="41" s="1"/>
  <c r="Y18" i="41"/>
  <c r="V18" i="41"/>
  <c r="S18" i="41"/>
  <c r="P18" i="41"/>
  <c r="O18" i="41"/>
  <c r="N18" i="41"/>
  <c r="M18" i="41"/>
  <c r="L18" i="41"/>
  <c r="K18" i="41"/>
  <c r="J18" i="41"/>
  <c r="I18" i="41"/>
  <c r="H18" i="41"/>
  <c r="G18" i="41"/>
  <c r="AI17" i="41"/>
  <c r="AF17" i="41"/>
  <c r="AM17" i="41" s="1"/>
  <c r="Y17" i="41"/>
  <c r="V17" i="41"/>
  <c r="S17" i="41"/>
  <c r="P17" i="41"/>
  <c r="O17" i="41"/>
  <c r="N17" i="41"/>
  <c r="M17" i="41"/>
  <c r="L17" i="41"/>
  <c r="K17" i="41"/>
  <c r="J17" i="41"/>
  <c r="I17" i="41"/>
  <c r="H17" i="41"/>
  <c r="G17" i="41"/>
  <c r="AI16" i="41"/>
  <c r="AF16" i="41"/>
  <c r="AM16" i="41" s="1"/>
  <c r="Y16" i="41"/>
  <c r="V16" i="41"/>
  <c r="S16" i="41"/>
  <c r="P16" i="41"/>
  <c r="O16" i="41"/>
  <c r="N16" i="41"/>
  <c r="M16" i="41"/>
  <c r="L16" i="41"/>
  <c r="K16" i="41"/>
  <c r="J16" i="41"/>
  <c r="I16" i="41"/>
  <c r="H16" i="41"/>
  <c r="G16" i="41"/>
  <c r="AM15" i="41"/>
  <c r="AI15" i="41"/>
  <c r="AM14" i="41"/>
  <c r="AI14" i="41"/>
  <c r="AM13" i="41"/>
  <c r="AI13" i="41"/>
  <c r="AM12" i="41"/>
  <c r="AI12" i="41"/>
  <c r="AM11" i="41"/>
  <c r="AI11" i="41"/>
  <c r="AM10" i="41"/>
  <c r="AI10" i="41"/>
  <c r="AM9" i="41"/>
  <c r="AI9" i="41"/>
  <c r="AM8" i="41"/>
  <c r="AI8" i="41"/>
  <c r="AR7" i="41"/>
  <c r="AR6" i="41"/>
  <c r="AQ6" i="41"/>
  <c r="P21" i="40"/>
  <c r="O21" i="40"/>
  <c r="N21" i="40"/>
  <c r="M21" i="40"/>
  <c r="L21" i="40"/>
  <c r="K21" i="40"/>
  <c r="J21" i="40"/>
  <c r="I21" i="40"/>
  <c r="H21" i="40"/>
  <c r="P16" i="40"/>
  <c r="P22" i="40" s="1"/>
  <c r="O16" i="40"/>
  <c r="O22" i="40" s="1"/>
  <c r="N16" i="40"/>
  <c r="N22" i="40" s="1"/>
  <c r="M16" i="40"/>
  <c r="L16" i="40"/>
  <c r="L22" i="40" s="1"/>
  <c r="K16" i="40"/>
  <c r="J16" i="40"/>
  <c r="J22" i="40" s="1"/>
  <c r="I16" i="40"/>
  <c r="H16" i="40"/>
  <c r="J21" i="39"/>
  <c r="I21" i="39"/>
  <c r="H21" i="39"/>
  <c r="G21" i="39"/>
  <c r="F20" i="39"/>
  <c r="F19" i="39"/>
  <c r="E19" i="39"/>
  <c r="F18" i="39"/>
  <c r="F17" i="39"/>
  <c r="J16" i="39"/>
  <c r="I16" i="39"/>
  <c r="H16" i="39"/>
  <c r="G16" i="39"/>
  <c r="F15" i="39"/>
  <c r="F14" i="39"/>
  <c r="E14" i="39"/>
  <c r="F13" i="39"/>
  <c r="E13" i="39"/>
  <c r="F12" i="39"/>
  <c r="E12" i="39"/>
  <c r="J21" i="38"/>
  <c r="J22" i="38" s="1"/>
  <c r="I21" i="38"/>
  <c r="H21" i="38"/>
  <c r="G21" i="38"/>
  <c r="F19" i="38"/>
  <c r="F18" i="38"/>
  <c r="F17" i="38"/>
  <c r="J16" i="38"/>
  <c r="I16" i="38"/>
  <c r="H16" i="38"/>
  <c r="G16" i="38"/>
  <c r="F15" i="38"/>
  <c r="F14" i="38"/>
  <c r="E14" i="38"/>
  <c r="F13" i="38"/>
  <c r="E13" i="38"/>
  <c r="F12" i="38"/>
  <c r="E12" i="38"/>
  <c r="AC21" i="36"/>
  <c r="AB21" i="36"/>
  <c r="AA21" i="36"/>
  <c r="Z21" i="36"/>
  <c r="Y21" i="36"/>
  <c r="X21" i="36"/>
  <c r="W21" i="36"/>
  <c r="V21" i="36"/>
  <c r="U21" i="36"/>
  <c r="P21" i="36"/>
  <c r="O21" i="36"/>
  <c r="N21" i="36"/>
  <c r="M21" i="36"/>
  <c r="L21" i="36"/>
  <c r="K21" i="36"/>
  <c r="J21" i="36"/>
  <c r="I21" i="36"/>
  <c r="H21" i="36"/>
  <c r="AC16" i="36"/>
  <c r="AB16" i="36"/>
  <c r="AB22" i="36" s="1"/>
  <c r="AA16" i="36"/>
  <c r="AA22" i="36" s="1"/>
  <c r="Z16" i="36"/>
  <c r="Y16" i="36"/>
  <c r="X16" i="36"/>
  <c r="W16" i="36"/>
  <c r="V16" i="36"/>
  <c r="U16" i="36"/>
  <c r="P16" i="36"/>
  <c r="P22" i="36" s="1"/>
  <c r="O16" i="36"/>
  <c r="O22" i="36" s="1"/>
  <c r="N16" i="36"/>
  <c r="M16" i="36"/>
  <c r="L16" i="36"/>
  <c r="L22" i="36" s="1"/>
  <c r="K16" i="36"/>
  <c r="K22" i="36" s="1"/>
  <c r="J16" i="36"/>
  <c r="I16" i="36"/>
  <c r="H16" i="36"/>
  <c r="H21" i="35"/>
  <c r="G21" i="35"/>
  <c r="F21" i="35"/>
  <c r="E21" i="35"/>
  <c r="H16" i="35"/>
  <c r="G16" i="35"/>
  <c r="F16" i="35"/>
  <c r="E16" i="35"/>
  <c r="AI21" i="34"/>
  <c r="AH21" i="34"/>
  <c r="AG21" i="34"/>
  <c r="AF21" i="34"/>
  <c r="AE21" i="34"/>
  <c r="AD21" i="34"/>
  <c r="AC21" i="34"/>
  <c r="AB21" i="34"/>
  <c r="AA21" i="34"/>
  <c r="V21" i="34"/>
  <c r="U21" i="34"/>
  <c r="T21" i="34"/>
  <c r="S21" i="34"/>
  <c r="R21" i="34"/>
  <c r="Q21" i="34"/>
  <c r="P21" i="34"/>
  <c r="O21" i="34"/>
  <c r="N21" i="34"/>
  <c r="J21" i="34"/>
  <c r="G21" i="34"/>
  <c r="AI16" i="34"/>
  <c r="AH16" i="34"/>
  <c r="AG16" i="34"/>
  <c r="AF16" i="34"/>
  <c r="AE16" i="34"/>
  <c r="AD16" i="34"/>
  <c r="AC16" i="34"/>
  <c r="AB16" i="34"/>
  <c r="AA16" i="34"/>
  <c r="V16" i="34"/>
  <c r="U16" i="34"/>
  <c r="T16" i="34"/>
  <c r="S16" i="34"/>
  <c r="R16" i="34"/>
  <c r="Q16" i="34"/>
  <c r="P16" i="34"/>
  <c r="O16" i="34"/>
  <c r="N16" i="34"/>
  <c r="J16" i="34"/>
  <c r="G16" i="34"/>
  <c r="AI21" i="33"/>
  <c r="AH21" i="33"/>
  <c r="AG21" i="33"/>
  <c r="AF21" i="33"/>
  <c r="AE21" i="33"/>
  <c r="AD21" i="33"/>
  <c r="AC21" i="33"/>
  <c r="AB21" i="33"/>
  <c r="AA21" i="33"/>
  <c r="V21" i="33"/>
  <c r="U21" i="33"/>
  <c r="T21" i="33"/>
  <c r="S21" i="33"/>
  <c r="R21" i="33"/>
  <c r="Q21" i="33"/>
  <c r="P21" i="33"/>
  <c r="O21" i="33"/>
  <c r="N21" i="33"/>
  <c r="J21" i="33"/>
  <c r="G21" i="33"/>
  <c r="AI16" i="33"/>
  <c r="AH16" i="33"/>
  <c r="AG16" i="33"/>
  <c r="AG22" i="33" s="1"/>
  <c r="AF16" i="33"/>
  <c r="AF22" i="33" s="1"/>
  <c r="AE16" i="33"/>
  <c r="AE22" i="33" s="1"/>
  <c r="AD16" i="33"/>
  <c r="AC16" i="33"/>
  <c r="AB16" i="33"/>
  <c r="AA16" i="33"/>
  <c r="V16" i="33"/>
  <c r="U16" i="33"/>
  <c r="U22" i="33" s="1"/>
  <c r="T16" i="33"/>
  <c r="T22" i="33" s="1"/>
  <c r="S16" i="33"/>
  <c r="S22" i="33" s="1"/>
  <c r="R16" i="33"/>
  <c r="R22" i="33" s="1"/>
  <c r="Q16" i="33"/>
  <c r="P16" i="33"/>
  <c r="O16" i="33"/>
  <c r="N16" i="33"/>
  <c r="J16" i="33"/>
  <c r="J22" i="33" s="1"/>
  <c r="G16" i="33"/>
  <c r="P21" i="32"/>
  <c r="O21" i="32"/>
  <c r="N21" i="32"/>
  <c r="M21" i="32"/>
  <c r="L21" i="32"/>
  <c r="K21" i="32"/>
  <c r="J21" i="32"/>
  <c r="I21" i="32"/>
  <c r="H21" i="32"/>
  <c r="P16" i="32"/>
  <c r="O16" i="32"/>
  <c r="N16" i="32"/>
  <c r="M16" i="32"/>
  <c r="L16" i="32"/>
  <c r="K16" i="32"/>
  <c r="J16" i="32"/>
  <c r="I16" i="32"/>
  <c r="H16" i="32"/>
  <c r="P21" i="31"/>
  <c r="O21" i="31"/>
  <c r="N21" i="31"/>
  <c r="M21" i="31"/>
  <c r="L21" i="31"/>
  <c r="K21" i="31"/>
  <c r="J21" i="31"/>
  <c r="I21" i="31"/>
  <c r="H21" i="31"/>
  <c r="P16" i="31"/>
  <c r="P22" i="31" s="1"/>
  <c r="O16" i="31"/>
  <c r="O22" i="31" s="1"/>
  <c r="N16" i="31"/>
  <c r="M16" i="31"/>
  <c r="M22" i="31" s="1"/>
  <c r="L16" i="31"/>
  <c r="L22" i="31" s="1"/>
  <c r="K16" i="31"/>
  <c r="J16" i="31"/>
  <c r="I16" i="31"/>
  <c r="H16" i="31"/>
  <c r="W21" i="30"/>
  <c r="V21" i="30"/>
  <c r="U21" i="30"/>
  <c r="T21" i="30"/>
  <c r="S21" i="30"/>
  <c r="P21" i="30"/>
  <c r="O21" i="30"/>
  <c r="N21" i="30"/>
  <c r="M21" i="30"/>
  <c r="L21" i="30"/>
  <c r="K21" i="30"/>
  <c r="J21" i="30"/>
  <c r="I21" i="30"/>
  <c r="H21" i="30"/>
  <c r="F21" i="30"/>
  <c r="W16" i="30"/>
  <c r="V16" i="30"/>
  <c r="V22" i="30" s="1"/>
  <c r="U16" i="30"/>
  <c r="T16" i="30"/>
  <c r="S16" i="30"/>
  <c r="P16" i="30"/>
  <c r="P22" i="30" s="1"/>
  <c r="O16" i="30"/>
  <c r="N16" i="30"/>
  <c r="N22" i="30" s="1"/>
  <c r="M16" i="30"/>
  <c r="L16" i="30"/>
  <c r="L22" i="30" s="1"/>
  <c r="K16" i="30"/>
  <c r="J16" i="30"/>
  <c r="I16" i="30"/>
  <c r="H16" i="30"/>
  <c r="P21" i="29"/>
  <c r="O21" i="29"/>
  <c r="N21" i="29"/>
  <c r="M21" i="29"/>
  <c r="L21" i="29"/>
  <c r="K21" i="29"/>
  <c r="J21" i="29"/>
  <c r="I21" i="29"/>
  <c r="H21" i="29"/>
  <c r="P16" i="29"/>
  <c r="P22" i="29" s="1"/>
  <c r="O16" i="29"/>
  <c r="O22" i="29" s="1"/>
  <c r="N16" i="29"/>
  <c r="N22" i="29" s="1"/>
  <c r="M16" i="29"/>
  <c r="L16" i="29"/>
  <c r="L22" i="29" s="1"/>
  <c r="K16" i="29"/>
  <c r="K22" i="29" s="1"/>
  <c r="J16" i="29"/>
  <c r="I16" i="29"/>
  <c r="H16" i="29"/>
  <c r="E16" i="29"/>
  <c r="AX21" i="28"/>
  <c r="AW21" i="28"/>
  <c r="AV21" i="28"/>
  <c r="AU21" i="28"/>
  <c r="AT21" i="28"/>
  <c r="AS21" i="28"/>
  <c r="AR21" i="28"/>
  <c r="AQ21" i="28"/>
  <c r="AP21" i="28"/>
  <c r="AK21" i="28"/>
  <c r="AJ21" i="28"/>
  <c r="AI21" i="28"/>
  <c r="AH21" i="28"/>
  <c r="AG21" i="28"/>
  <c r="AF21" i="28"/>
  <c r="AE21" i="28"/>
  <c r="AD21" i="28"/>
  <c r="AC21" i="28"/>
  <c r="X21" i="28"/>
  <c r="U21" i="28"/>
  <c r="P21" i="28"/>
  <c r="O21" i="28"/>
  <c r="N21" i="28"/>
  <c r="M21" i="28"/>
  <c r="L21" i="28"/>
  <c r="K21" i="28"/>
  <c r="J21" i="28"/>
  <c r="I21" i="28"/>
  <c r="H21" i="28"/>
  <c r="AY20" i="28"/>
  <c r="AY18" i="28"/>
  <c r="AX16" i="28"/>
  <c r="AW16" i="28"/>
  <c r="AW22" i="28" s="1"/>
  <c r="AV16" i="28"/>
  <c r="AU16" i="28"/>
  <c r="AT16" i="28"/>
  <c r="AS16" i="28"/>
  <c r="AR16" i="28"/>
  <c r="AQ16" i="28"/>
  <c r="AP16" i="28"/>
  <c r="AK16" i="28"/>
  <c r="AK22" i="28" s="1"/>
  <c r="AJ16" i="28"/>
  <c r="AI16" i="28"/>
  <c r="AH16" i="28"/>
  <c r="AG16" i="28"/>
  <c r="AG22" i="28" s="1"/>
  <c r="AF16" i="28"/>
  <c r="AE16" i="28"/>
  <c r="AD16" i="28"/>
  <c r="AC16" i="28"/>
  <c r="X16" i="28"/>
  <c r="U16" i="28"/>
  <c r="P16" i="28"/>
  <c r="O16" i="28"/>
  <c r="O22" i="28" s="1"/>
  <c r="N16" i="28"/>
  <c r="N22" i="28" s="1"/>
  <c r="M16" i="28"/>
  <c r="M22" i="28" s="1"/>
  <c r="L16" i="28"/>
  <c r="K16" i="28"/>
  <c r="J16" i="28"/>
  <c r="I16" i="28"/>
  <c r="H16" i="28"/>
  <c r="AY13" i="28"/>
  <c r="AY12" i="28"/>
  <c r="AL12" i="28"/>
  <c r="AX21" i="27"/>
  <c r="AW21" i="27"/>
  <c r="AV21" i="27"/>
  <c r="AU21" i="27"/>
  <c r="AT21" i="27"/>
  <c r="AS21" i="27"/>
  <c r="AR21" i="27"/>
  <c r="AQ21" i="27"/>
  <c r="AP21" i="27"/>
  <c r="AK21" i="27"/>
  <c r="AJ21" i="27"/>
  <c r="AI21" i="27"/>
  <c r="AH21" i="27"/>
  <c r="AG21" i="27"/>
  <c r="AF21" i="27"/>
  <c r="AE21" i="27"/>
  <c r="AD21" i="27"/>
  <c r="AC21" i="27"/>
  <c r="X21" i="27"/>
  <c r="U21" i="27"/>
  <c r="AY20" i="27"/>
  <c r="AY18" i="27"/>
  <c r="AX16" i="27"/>
  <c r="AW16" i="27"/>
  <c r="AV16" i="27"/>
  <c r="AV22" i="27" s="1"/>
  <c r="AU16" i="27"/>
  <c r="AU22" i="27" s="1"/>
  <c r="AT16" i="27"/>
  <c r="AS16" i="27"/>
  <c r="AR16" i="27"/>
  <c r="AQ16" i="27"/>
  <c r="AP16" i="27"/>
  <c r="AK16" i="27"/>
  <c r="AJ16" i="27"/>
  <c r="AJ22" i="27" s="1"/>
  <c r="AI16" i="27"/>
  <c r="AI22" i="27" s="1"/>
  <c r="AH16" i="27"/>
  <c r="AG16" i="27"/>
  <c r="AF16" i="27"/>
  <c r="AE16" i="27"/>
  <c r="AD16" i="27"/>
  <c r="AC16" i="27"/>
  <c r="X16" i="27"/>
  <c r="X22" i="27" s="1"/>
  <c r="U16" i="27"/>
  <c r="AL15" i="27"/>
  <c r="AO16" i="27"/>
  <c r="AY13" i="27"/>
  <c r="AY12" i="27"/>
  <c r="AL12" i="27"/>
  <c r="P21" i="26"/>
  <c r="O21" i="26"/>
  <c r="N21" i="26"/>
  <c r="M21" i="26"/>
  <c r="L21" i="26"/>
  <c r="K21" i="26"/>
  <c r="J21" i="26"/>
  <c r="I21" i="26"/>
  <c r="H21" i="26"/>
  <c r="P16" i="26"/>
  <c r="O16" i="26"/>
  <c r="N16" i="26"/>
  <c r="M16" i="26"/>
  <c r="L16" i="26"/>
  <c r="K16" i="26"/>
  <c r="J16" i="26"/>
  <c r="I16" i="26"/>
  <c r="H16" i="26"/>
  <c r="AC21" i="25"/>
  <c r="AB21" i="25"/>
  <c r="AA21" i="25"/>
  <c r="Z21" i="25"/>
  <c r="Y21" i="25"/>
  <c r="X21" i="25"/>
  <c r="W21" i="25"/>
  <c r="V21" i="25"/>
  <c r="U21" i="25"/>
  <c r="P21" i="25"/>
  <c r="O21" i="25"/>
  <c r="N21" i="25"/>
  <c r="M21" i="25"/>
  <c r="L21" i="25"/>
  <c r="K21" i="25"/>
  <c r="J21" i="25"/>
  <c r="I21" i="25"/>
  <c r="H21" i="25"/>
  <c r="Q20" i="25"/>
  <c r="G21" i="25"/>
  <c r="AC16" i="25"/>
  <c r="AB16" i="25"/>
  <c r="AA16" i="25"/>
  <c r="Z16" i="25"/>
  <c r="Y16" i="25"/>
  <c r="X16" i="25"/>
  <c r="W16" i="25"/>
  <c r="V16" i="25"/>
  <c r="U16" i="25"/>
  <c r="P16" i="25"/>
  <c r="O16" i="25"/>
  <c r="N16" i="25"/>
  <c r="M16" i="25"/>
  <c r="L16" i="25"/>
  <c r="K16" i="25"/>
  <c r="J16" i="25"/>
  <c r="I16" i="25"/>
  <c r="H16" i="25"/>
  <c r="T16" i="25"/>
  <c r="F16" i="25"/>
  <c r="P21" i="24"/>
  <c r="O21" i="24"/>
  <c r="N21" i="24"/>
  <c r="M21" i="24"/>
  <c r="L21" i="24"/>
  <c r="K21" i="24"/>
  <c r="J21" i="24"/>
  <c r="I21" i="24"/>
  <c r="H21" i="24"/>
  <c r="P16" i="24"/>
  <c r="O16" i="24"/>
  <c r="N16" i="24"/>
  <c r="M16" i="24"/>
  <c r="L16" i="24"/>
  <c r="K16" i="24"/>
  <c r="J16" i="24"/>
  <c r="I16" i="24"/>
  <c r="AC21" i="23"/>
  <c r="AB21" i="23"/>
  <c r="AA21" i="23"/>
  <c r="Z21" i="23"/>
  <c r="Y21" i="23"/>
  <c r="X21" i="23"/>
  <c r="W21" i="23"/>
  <c r="V21" i="23"/>
  <c r="U21" i="23"/>
  <c r="P21" i="23"/>
  <c r="O21" i="23"/>
  <c r="N21" i="23"/>
  <c r="M21" i="23"/>
  <c r="L21" i="23"/>
  <c r="K21" i="23"/>
  <c r="J21" i="23"/>
  <c r="I21" i="23"/>
  <c r="H21" i="23"/>
  <c r="AD18" i="23"/>
  <c r="Q18" i="23"/>
  <c r="F21" i="23"/>
  <c r="AC16" i="23"/>
  <c r="AB16" i="23"/>
  <c r="AA16" i="23"/>
  <c r="Z16" i="23"/>
  <c r="Y16" i="23"/>
  <c r="X16" i="23"/>
  <c r="W16" i="23"/>
  <c r="V16" i="23"/>
  <c r="U16" i="23"/>
  <c r="P16" i="23"/>
  <c r="O16" i="23"/>
  <c r="N16" i="23"/>
  <c r="M16" i="23"/>
  <c r="L16" i="23"/>
  <c r="K16" i="23"/>
  <c r="J16" i="23"/>
  <c r="I16" i="23"/>
  <c r="H16" i="23"/>
  <c r="AD14" i="23"/>
  <c r="Q14" i="23"/>
  <c r="S16" i="23"/>
  <c r="G16" i="23"/>
  <c r="F16" i="23"/>
  <c r="AD12" i="23"/>
  <c r="T16" i="23"/>
  <c r="F21" i="22"/>
  <c r="E21" i="22"/>
  <c r="D21" i="22" s="1"/>
  <c r="C21" i="22" s="1"/>
  <c r="B13" i="19" s="1"/>
  <c r="F16" i="22"/>
  <c r="E16" i="22"/>
  <c r="D16" i="22" s="1"/>
  <c r="C16" i="22" s="1"/>
  <c r="B12" i="19" s="1"/>
  <c r="D21" i="35" l="1"/>
  <c r="C21" i="35" s="1"/>
  <c r="O13" i="19" s="1"/>
  <c r="X22" i="36"/>
  <c r="I22" i="31"/>
  <c r="K22" i="40"/>
  <c r="AR22" i="27"/>
  <c r="K22" i="28"/>
  <c r="AD22" i="33"/>
  <c r="F21" i="39"/>
  <c r="K22" i="31"/>
  <c r="AR22" i="28"/>
  <c r="AS22" i="28"/>
  <c r="AE22" i="28"/>
  <c r="AF22" i="28"/>
  <c r="AE22" i="27"/>
  <c r="AF22" i="27"/>
  <c r="E16" i="39"/>
  <c r="D16" i="39" s="1"/>
  <c r="C16" i="39" s="1"/>
  <c r="S12" i="19" s="1"/>
  <c r="D16" i="35"/>
  <c r="C16" i="35" s="1"/>
  <c r="O12" i="19" s="1"/>
  <c r="G22" i="39"/>
  <c r="I22" i="39"/>
  <c r="G22" i="38"/>
  <c r="W22" i="36"/>
  <c r="J22" i="29"/>
  <c r="G22" i="33"/>
  <c r="AQ22" i="28"/>
  <c r="AQ22" i="27"/>
  <c r="U22" i="27"/>
  <c r="AD22" i="27"/>
  <c r="H22" i="36"/>
  <c r="H22" i="29"/>
  <c r="H22" i="31"/>
  <c r="AP22" i="27"/>
  <c r="AG22" i="27"/>
  <c r="AS22" i="27"/>
  <c r="I22" i="28"/>
  <c r="U22" i="28"/>
  <c r="AI22" i="28"/>
  <c r="AU22" i="28"/>
  <c r="J22" i="30"/>
  <c r="T22" i="30"/>
  <c r="I16" i="33"/>
  <c r="I22" i="36"/>
  <c r="U22" i="36"/>
  <c r="AC22" i="36"/>
  <c r="H22" i="38"/>
  <c r="AH22" i="27"/>
  <c r="AT22" i="27"/>
  <c r="J22" i="28"/>
  <c r="X22" i="28"/>
  <c r="AJ22" i="28"/>
  <c r="AV22" i="28"/>
  <c r="M22" i="29"/>
  <c r="K22" i="30"/>
  <c r="U22" i="30"/>
  <c r="N22" i="31"/>
  <c r="N22" i="33"/>
  <c r="V22" i="33"/>
  <c r="AH22" i="33"/>
  <c r="J22" i="36"/>
  <c r="V22" i="36"/>
  <c r="I22" i="38"/>
  <c r="H22" i="39"/>
  <c r="M22" i="40"/>
  <c r="AH22" i="28"/>
  <c r="AA22" i="33"/>
  <c r="L22" i="28"/>
  <c r="AD22" i="28"/>
  <c r="AP22" i="28"/>
  <c r="AX22" i="28"/>
  <c r="M22" i="30"/>
  <c r="W22" i="30"/>
  <c r="P22" i="33"/>
  <c r="AB22" i="33"/>
  <c r="H21" i="33"/>
  <c r="D21" i="33" s="1"/>
  <c r="C21" i="33" s="1"/>
  <c r="J22" i="39"/>
  <c r="H22" i="28"/>
  <c r="AT22" i="28"/>
  <c r="I22" i="30"/>
  <c r="AI22" i="33"/>
  <c r="AC22" i="27"/>
  <c r="AK22" i="27"/>
  <c r="AW22" i="27"/>
  <c r="Q22" i="33"/>
  <c r="AC22" i="33"/>
  <c r="M22" i="36"/>
  <c r="Y22" i="36"/>
  <c r="F21" i="38"/>
  <c r="P22" i="28"/>
  <c r="O22" i="33"/>
  <c r="AX22" i="27"/>
  <c r="I22" i="29"/>
  <c r="O22" i="30"/>
  <c r="J22" i="31"/>
  <c r="N22" i="36"/>
  <c r="Z22" i="36"/>
  <c r="I22" i="40"/>
  <c r="H22" i="40"/>
  <c r="H22" i="30"/>
  <c r="AC22" i="28"/>
  <c r="F16" i="29"/>
  <c r="G16" i="29"/>
  <c r="Q12" i="31"/>
  <c r="G16" i="30"/>
  <c r="S22" i="30"/>
  <c r="T21" i="36"/>
  <c r="S21" i="28"/>
  <c r="Q15" i="29"/>
  <c r="F21" i="32"/>
  <c r="E16" i="36"/>
  <c r="AY17" i="27"/>
  <c r="E21" i="25"/>
  <c r="E21" i="31"/>
  <c r="AD17" i="36"/>
  <c r="F21" i="36"/>
  <c r="AD19" i="36"/>
  <c r="F21" i="25"/>
  <c r="AD18" i="25"/>
  <c r="Q13" i="30"/>
  <c r="E21" i="34"/>
  <c r="L21" i="34"/>
  <c r="W20" i="34"/>
  <c r="S21" i="36"/>
  <c r="Q17" i="23"/>
  <c r="Q19" i="23"/>
  <c r="G16" i="25"/>
  <c r="Q15" i="26"/>
  <c r="Q13" i="28"/>
  <c r="AL17" i="28"/>
  <c r="Q20" i="29"/>
  <c r="F16" i="36"/>
  <c r="T16" i="36"/>
  <c r="R16" i="36"/>
  <c r="F16" i="39"/>
  <c r="F22" i="39" s="1"/>
  <c r="E21" i="39"/>
  <c r="D21" i="39" s="1"/>
  <c r="C21" i="39" s="1"/>
  <c r="S13" i="19" s="1"/>
  <c r="F21" i="26"/>
  <c r="AY17" i="28"/>
  <c r="S21" i="23"/>
  <c r="AD13" i="23"/>
  <c r="AD15" i="23"/>
  <c r="T21" i="23"/>
  <c r="Q19" i="27"/>
  <c r="Q18" i="31"/>
  <c r="Q17" i="32"/>
  <c r="AJ20" i="34"/>
  <c r="Q12" i="40"/>
  <c r="F16" i="40"/>
  <c r="Q18" i="40"/>
  <c r="G21" i="23"/>
  <c r="AD17" i="23"/>
  <c r="AD19" i="23"/>
  <c r="Q18" i="24"/>
  <c r="Q18" i="25"/>
  <c r="Q18" i="26"/>
  <c r="W16" i="27"/>
  <c r="Q14" i="28"/>
  <c r="AL18" i="28"/>
  <c r="G21" i="29"/>
  <c r="F21" i="31"/>
  <c r="X16" i="33"/>
  <c r="AJ14" i="33"/>
  <c r="Q12" i="25"/>
  <c r="S16" i="25"/>
  <c r="Q14" i="25"/>
  <c r="AD17" i="25"/>
  <c r="AD19" i="25"/>
  <c r="R21" i="25"/>
  <c r="E16" i="26"/>
  <c r="V16" i="27"/>
  <c r="R16" i="27" s="1"/>
  <c r="AY19" i="27"/>
  <c r="Q17" i="31"/>
  <c r="G21" i="31"/>
  <c r="Q12" i="24"/>
  <c r="Q20" i="24"/>
  <c r="Q17" i="25"/>
  <c r="Q19" i="25"/>
  <c r="AD20" i="25"/>
  <c r="Q15" i="27"/>
  <c r="AY15" i="27"/>
  <c r="AL19" i="27"/>
  <c r="AL20" i="27"/>
  <c r="M21" i="33"/>
  <c r="Q14" i="29"/>
  <c r="G16" i="32"/>
  <c r="Q15" i="32"/>
  <c r="W14" i="33"/>
  <c r="K16" i="33"/>
  <c r="Q18" i="30"/>
  <c r="Q19" i="30"/>
  <c r="W18" i="33"/>
  <c r="Q20" i="31"/>
  <c r="Y16" i="33"/>
  <c r="AJ19" i="34"/>
  <c r="E16" i="31"/>
  <c r="Q13" i="31"/>
  <c r="Q19" i="31"/>
  <c r="L16" i="33"/>
  <c r="AJ12" i="33"/>
  <c r="H16" i="34"/>
  <c r="D16" i="34" s="1"/>
  <c r="M16" i="34"/>
  <c r="I16" i="34"/>
  <c r="AJ18" i="34"/>
  <c r="Q18" i="36"/>
  <c r="E21" i="36"/>
  <c r="Q20" i="36"/>
  <c r="G16" i="36"/>
  <c r="Q13" i="36"/>
  <c r="S16" i="36"/>
  <c r="Q15" i="36"/>
  <c r="E16" i="38"/>
  <c r="D16" i="38" s="1"/>
  <c r="C16" i="38" s="1"/>
  <c r="R12" i="19" s="1"/>
  <c r="G16" i="40"/>
  <c r="F16" i="38"/>
  <c r="Q13" i="40"/>
  <c r="E16" i="25"/>
  <c r="AY14" i="27"/>
  <c r="AN16" i="27"/>
  <c r="Q13" i="23"/>
  <c r="Q15" i="23"/>
  <c r="R21" i="23"/>
  <c r="AD20" i="23"/>
  <c r="Q19" i="24"/>
  <c r="AD13" i="25"/>
  <c r="AD15" i="25"/>
  <c r="T21" i="25"/>
  <c r="Q17" i="26"/>
  <c r="AL14" i="27"/>
  <c r="AA16" i="27"/>
  <c r="Q20" i="23"/>
  <c r="F21" i="24"/>
  <c r="Q13" i="25"/>
  <c r="Q15" i="25"/>
  <c r="E21" i="26"/>
  <c r="Q20" i="26"/>
  <c r="Q12" i="27"/>
  <c r="AL13" i="27"/>
  <c r="Q14" i="27"/>
  <c r="V21" i="27"/>
  <c r="R21" i="27" s="1"/>
  <c r="AL13" i="28"/>
  <c r="AY14" i="28"/>
  <c r="AN16" i="28"/>
  <c r="V21" i="28"/>
  <c r="R21" i="28" s="1"/>
  <c r="AO21" i="28"/>
  <c r="AL19" i="28"/>
  <c r="AL18" i="27"/>
  <c r="Q17" i="28"/>
  <c r="Q17" i="24"/>
  <c r="AD12" i="25"/>
  <c r="AD14" i="25"/>
  <c r="S21" i="25"/>
  <c r="Q19" i="26"/>
  <c r="AO21" i="27"/>
  <c r="AO22" i="27" s="1"/>
  <c r="Q17" i="27"/>
  <c r="AA21" i="27"/>
  <c r="Q20" i="27"/>
  <c r="Q12" i="28"/>
  <c r="AL15" i="28"/>
  <c r="G21" i="28"/>
  <c r="E21" i="28"/>
  <c r="Q20" i="28"/>
  <c r="AM21" i="28"/>
  <c r="W21" i="28"/>
  <c r="Q18" i="28"/>
  <c r="Q15" i="30"/>
  <c r="Q14" i="32"/>
  <c r="G21" i="32"/>
  <c r="X21" i="34"/>
  <c r="W19" i="34"/>
  <c r="E16" i="32"/>
  <c r="L21" i="33"/>
  <c r="Z21" i="33"/>
  <c r="Z16" i="34"/>
  <c r="K21" i="34"/>
  <c r="E21" i="32"/>
  <c r="Q18" i="32"/>
  <c r="Q13" i="29"/>
  <c r="Q18" i="29"/>
  <c r="Q14" i="30"/>
  <c r="Q15" i="31"/>
  <c r="Q13" i="32"/>
  <c r="Q20" i="32"/>
  <c r="W18" i="34"/>
  <c r="Q12" i="29"/>
  <c r="Q17" i="29"/>
  <c r="Q12" i="30"/>
  <c r="Q14" i="31"/>
  <c r="Q12" i="32"/>
  <c r="Q19" i="32"/>
  <c r="W12" i="33"/>
  <c r="AJ13" i="33"/>
  <c r="AJ15" i="33"/>
  <c r="I21" i="33"/>
  <c r="AJ18" i="33"/>
  <c r="L16" i="34"/>
  <c r="W13" i="34"/>
  <c r="Y21" i="34"/>
  <c r="W13" i="33"/>
  <c r="W15" i="33"/>
  <c r="W19" i="33"/>
  <c r="AJ20" i="33"/>
  <c r="W15" i="34"/>
  <c r="W20" i="33"/>
  <c r="AJ17" i="34"/>
  <c r="AD13" i="36"/>
  <c r="AD15" i="36"/>
  <c r="G21" i="36"/>
  <c r="G21" i="40"/>
  <c r="AD12" i="36"/>
  <c r="AD14" i="36"/>
  <c r="Q17" i="36"/>
  <c r="Q19" i="36"/>
  <c r="Q12" i="36"/>
  <c r="Q14" i="36"/>
  <c r="R21" i="36"/>
  <c r="AD18" i="36"/>
  <c r="AD20" i="36"/>
  <c r="Q15" i="40"/>
  <c r="Q20" i="40"/>
  <c r="Q14" i="40"/>
  <c r="AQ7" i="41"/>
  <c r="AN7" i="41"/>
  <c r="AN6" i="41"/>
  <c r="AM7" i="41"/>
  <c r="AM6" i="41"/>
  <c r="E16" i="23"/>
  <c r="G21" i="24"/>
  <c r="F16" i="26"/>
  <c r="AB16" i="27"/>
  <c r="Z21" i="27"/>
  <c r="AM21" i="27"/>
  <c r="Z16" i="28"/>
  <c r="AO16" i="28"/>
  <c r="AB21" i="28"/>
  <c r="E21" i="40"/>
  <c r="R16" i="23"/>
  <c r="Q15" i="24"/>
  <c r="R16" i="25"/>
  <c r="AM16" i="27"/>
  <c r="S16" i="28"/>
  <c r="E16" i="28"/>
  <c r="F21" i="28"/>
  <c r="G21" i="30"/>
  <c r="E21" i="23"/>
  <c r="Q14" i="24"/>
  <c r="Q13" i="26"/>
  <c r="Z16" i="27"/>
  <c r="AB21" i="27"/>
  <c r="Z21" i="28"/>
  <c r="Q13" i="24"/>
  <c r="Q12" i="26"/>
  <c r="G21" i="26"/>
  <c r="Q13" i="27"/>
  <c r="W21" i="27"/>
  <c r="AL17" i="27"/>
  <c r="G16" i="26"/>
  <c r="Q14" i="26"/>
  <c r="AN21" i="27"/>
  <c r="Q18" i="27"/>
  <c r="AA16" i="28"/>
  <c r="AL14" i="28"/>
  <c r="AY15" i="28"/>
  <c r="Q19" i="28"/>
  <c r="AL20" i="28"/>
  <c r="R16" i="30"/>
  <c r="Q17" i="30"/>
  <c r="F16" i="28"/>
  <c r="V16" i="28"/>
  <c r="R16" i="28" s="1"/>
  <c r="AB16" i="28"/>
  <c r="E21" i="29"/>
  <c r="E22" i="29" s="1"/>
  <c r="R21" i="30"/>
  <c r="F16" i="31"/>
  <c r="G16" i="28"/>
  <c r="W16" i="28"/>
  <c r="AM16" i="28"/>
  <c r="Q15" i="28"/>
  <c r="AA21" i="28"/>
  <c r="AY19" i="28"/>
  <c r="AN21" i="28"/>
  <c r="F21" i="29"/>
  <c r="E21" i="30"/>
  <c r="E22" i="30" s="1"/>
  <c r="G16" i="31"/>
  <c r="M16" i="33"/>
  <c r="F16" i="30"/>
  <c r="F22" i="30" s="1"/>
  <c r="F16" i="32"/>
  <c r="AJ14" i="34"/>
  <c r="W17" i="34"/>
  <c r="Q19" i="29"/>
  <c r="Q20" i="30"/>
  <c r="Z16" i="33"/>
  <c r="X21" i="33"/>
  <c r="W17" i="33"/>
  <c r="H16" i="33"/>
  <c r="D16" i="33" s="1"/>
  <c r="C16" i="33" s="1"/>
  <c r="Y21" i="33"/>
  <c r="K21" i="33"/>
  <c r="E16" i="34"/>
  <c r="K16" i="34"/>
  <c r="Y16" i="34"/>
  <c r="AJ12" i="34"/>
  <c r="H21" i="34"/>
  <c r="D21" i="34" s="1"/>
  <c r="M21" i="34"/>
  <c r="Z21" i="34"/>
  <c r="AJ17" i="33"/>
  <c r="AJ19" i="33"/>
  <c r="I21" i="34"/>
  <c r="W12" i="34"/>
  <c r="W14" i="34"/>
  <c r="AJ13" i="34"/>
  <c r="AJ15" i="34"/>
  <c r="X16" i="34"/>
  <c r="E16" i="40"/>
  <c r="F21" i="40"/>
  <c r="Q17" i="40"/>
  <c r="Q19" i="40"/>
  <c r="V22" i="28" l="1"/>
  <c r="F22" i="38"/>
  <c r="H22" i="33"/>
  <c r="AM22" i="27"/>
  <c r="F22" i="31"/>
  <c r="F22" i="29"/>
  <c r="E22" i="31"/>
  <c r="M22" i="33"/>
  <c r="V22" i="27"/>
  <c r="D21" i="38"/>
  <c r="C21" i="38" s="1"/>
  <c r="R13" i="19" s="1"/>
  <c r="E22" i="38"/>
  <c r="W22" i="28"/>
  <c r="E22" i="39"/>
  <c r="W22" i="27"/>
  <c r="I22" i="33"/>
  <c r="AD16" i="23"/>
  <c r="AM22" i="28"/>
  <c r="X22" i="33"/>
  <c r="Z22" i="33"/>
  <c r="E22" i="40"/>
  <c r="G22" i="29"/>
  <c r="T22" i="36"/>
  <c r="G22" i="30"/>
  <c r="G22" i="36"/>
  <c r="AA22" i="27"/>
  <c r="Q21" i="31"/>
  <c r="D21" i="31" s="1"/>
  <c r="F22" i="40"/>
  <c r="R22" i="36"/>
  <c r="G22" i="31"/>
  <c r="F22" i="28"/>
  <c r="E22" i="28"/>
  <c r="AO22" i="28"/>
  <c r="AN22" i="27"/>
  <c r="L22" i="33"/>
  <c r="S22" i="28"/>
  <c r="Z22" i="28"/>
  <c r="AN22" i="28"/>
  <c r="S22" i="36"/>
  <c r="Y22" i="33"/>
  <c r="E22" i="36"/>
  <c r="Z22" i="27"/>
  <c r="Q16" i="31"/>
  <c r="G22" i="28"/>
  <c r="AB22" i="28"/>
  <c r="R22" i="30"/>
  <c r="Q16" i="32"/>
  <c r="D16" i="32" s="1"/>
  <c r="C16" i="32" s="1"/>
  <c r="L12" i="19" s="1"/>
  <c r="L24" i="19" s="1"/>
  <c r="G22" i="40"/>
  <c r="K22" i="33"/>
  <c r="F22" i="36"/>
  <c r="AA22" i="28"/>
  <c r="AB22" i="27"/>
  <c r="Q21" i="27"/>
  <c r="D21" i="27" s="1"/>
  <c r="C21" i="27" s="1"/>
  <c r="Q16" i="27"/>
  <c r="D16" i="27" s="1"/>
  <c r="C16" i="27" s="1"/>
  <c r="AL21" i="28"/>
  <c r="AY21" i="27"/>
  <c r="AY21" i="28"/>
  <c r="AJ21" i="34"/>
  <c r="AD21" i="25"/>
  <c r="Q21" i="25"/>
  <c r="W21" i="33"/>
  <c r="AD16" i="25"/>
  <c r="Q16" i="25"/>
  <c r="AD21" i="23"/>
  <c r="Q16" i="40"/>
  <c r="C16" i="40" s="1"/>
  <c r="Q16" i="36"/>
  <c r="AD16" i="36"/>
  <c r="Q16" i="29"/>
  <c r="D16" i="29" s="1"/>
  <c r="C16" i="29" s="1"/>
  <c r="Q21" i="24"/>
  <c r="D21" i="24" s="1"/>
  <c r="Q16" i="23"/>
  <c r="F21" i="33"/>
  <c r="Q21" i="23"/>
  <c r="W21" i="34"/>
  <c r="Q21" i="32"/>
  <c r="D21" i="32" s="1"/>
  <c r="AD21" i="36"/>
  <c r="Q21" i="36"/>
  <c r="AJ16" i="33"/>
  <c r="AL21" i="27"/>
  <c r="Q21" i="26"/>
  <c r="D21" i="26" s="1"/>
  <c r="AJ21" i="33"/>
  <c r="W16" i="34"/>
  <c r="F16" i="33"/>
  <c r="Q16" i="30"/>
  <c r="Q21" i="29"/>
  <c r="AL16" i="27"/>
  <c r="T16" i="28"/>
  <c r="Q16" i="24"/>
  <c r="T21" i="28"/>
  <c r="AL16" i="28"/>
  <c r="AY16" i="28"/>
  <c r="Q21" i="40"/>
  <c r="C21" i="40" s="1"/>
  <c r="T21" i="27"/>
  <c r="Q21" i="28"/>
  <c r="AY16" i="27"/>
  <c r="AJ16" i="34"/>
  <c r="W16" i="33"/>
  <c r="Q21" i="30"/>
  <c r="D21" i="30" s="1"/>
  <c r="Q16" i="28"/>
  <c r="T16" i="27"/>
  <c r="Q16" i="26"/>
  <c r="B25" i="19"/>
  <c r="B24" i="19"/>
  <c r="AY22" i="27" l="1"/>
  <c r="D21" i="36"/>
  <c r="D16" i="30"/>
  <c r="C16" i="30" s="1"/>
  <c r="J12" i="19" s="1"/>
  <c r="J24" i="19" s="1"/>
  <c r="D16" i="23"/>
  <c r="D16" i="36"/>
  <c r="C16" i="36" s="1"/>
  <c r="C21" i="26"/>
  <c r="F13" i="19" s="1"/>
  <c r="F25" i="19" s="1"/>
  <c r="M13" i="19"/>
  <c r="M25" i="19" s="1"/>
  <c r="C16" i="34"/>
  <c r="N12" i="19" s="1"/>
  <c r="N24" i="19" s="1"/>
  <c r="C21" i="32"/>
  <c r="L13" i="19" s="1"/>
  <c r="L25" i="19" s="1"/>
  <c r="C21" i="34"/>
  <c r="N13" i="19" s="1"/>
  <c r="N25" i="19" s="1"/>
  <c r="C21" i="24"/>
  <c r="D13" i="19" s="1"/>
  <c r="D25" i="19" s="1"/>
  <c r="C21" i="31"/>
  <c r="K13" i="19" s="1"/>
  <c r="K25" i="19" s="1"/>
  <c r="AL22" i="28"/>
  <c r="Q22" i="36"/>
  <c r="W22" i="33"/>
  <c r="AJ22" i="33"/>
  <c r="D21" i="29"/>
  <c r="T22" i="27"/>
  <c r="AY22" i="28"/>
  <c r="F22" i="33"/>
  <c r="AD22" i="36"/>
  <c r="D16" i="40"/>
  <c r="T12" i="19"/>
  <c r="D21" i="40"/>
  <c r="T13" i="19"/>
  <c r="Q22" i="40"/>
  <c r="AL22" i="27"/>
  <c r="Q22" i="28"/>
  <c r="Q22" i="30"/>
  <c r="Q22" i="31"/>
  <c r="I12" i="19"/>
  <c r="I24" i="19" s="1"/>
  <c r="Q22" i="29"/>
  <c r="T22" i="28"/>
  <c r="Q22" i="27"/>
  <c r="D21" i="25"/>
  <c r="D16" i="25"/>
  <c r="D21" i="23"/>
  <c r="C21" i="23" s="1"/>
  <c r="D21" i="28"/>
  <c r="R22" i="27"/>
  <c r="D16" i="26"/>
  <c r="D16" i="31"/>
  <c r="R22" i="28"/>
  <c r="D16" i="24"/>
  <c r="G13" i="19" l="1"/>
  <c r="G25" i="19" s="1"/>
  <c r="C21" i="36"/>
  <c r="P13" i="19" s="1"/>
  <c r="C16" i="26"/>
  <c r="F12" i="19" s="1"/>
  <c r="F24" i="19" s="1"/>
  <c r="C21" i="28"/>
  <c r="H13" i="19" s="1"/>
  <c r="H25" i="19" s="1"/>
  <c r="C16" i="25"/>
  <c r="E12" i="19" s="1"/>
  <c r="E24" i="19" s="1"/>
  <c r="C16" i="23"/>
  <c r="C12" i="19" s="1"/>
  <c r="C24" i="19" s="1"/>
  <c r="C21" i="29"/>
  <c r="I13" i="19" s="1"/>
  <c r="I25" i="19" s="1"/>
  <c r="M12" i="19"/>
  <c r="M24" i="19" s="1"/>
  <c r="C16" i="24"/>
  <c r="D12" i="19" s="1"/>
  <c r="D24" i="19" s="1"/>
  <c r="C21" i="30"/>
  <c r="J13" i="19" s="1"/>
  <c r="J25" i="19" s="1"/>
  <c r="C16" i="31"/>
  <c r="K12" i="19" s="1"/>
  <c r="K24" i="19" s="1"/>
  <c r="C21" i="25"/>
  <c r="E13" i="19" s="1"/>
  <c r="E25" i="19" s="1"/>
  <c r="U13" i="19"/>
  <c r="C13" i="19"/>
  <c r="C25" i="19" s="1"/>
  <c r="P12" i="19"/>
  <c r="D16" i="28"/>
  <c r="G12" i="19" l="1"/>
  <c r="G24" i="19" s="1"/>
  <c r="C16" i="28"/>
  <c r="H12" i="19" s="1"/>
  <c r="H24" i="19" s="1"/>
  <c r="U12" i="19"/>
</calcChain>
</file>

<file path=xl/sharedStrings.xml><?xml version="1.0" encoding="utf-8"?>
<sst xmlns="http://schemas.openxmlformats.org/spreadsheetml/2006/main" count="1526" uniqueCount="248">
  <si>
    <t>COMUNA</t>
  </si>
  <si>
    <t>METAS COMPONENTE ACTIVIDAD GENERAL</t>
  </si>
  <si>
    <t>META Nº11</t>
  </si>
  <si>
    <t>META Nº12</t>
  </si>
  <si>
    <t>META Nº1</t>
  </si>
  <si>
    <t>META Nº2</t>
  </si>
  <si>
    <t>META Nº3</t>
  </si>
  <si>
    <t>META Nº4</t>
  </si>
  <si>
    <t>META Nº5</t>
  </si>
  <si>
    <t>META Nº6</t>
  </si>
  <si>
    <t>META Nº7</t>
  </si>
  <si>
    <t>META Nº8</t>
  </si>
  <si>
    <t>META Nº9</t>
  </si>
  <si>
    <t>META Nº10</t>
  </si>
  <si>
    <t>LA HIGUERA</t>
  </si>
  <si>
    <t>PAIHUANO</t>
  </si>
  <si>
    <t>META Nº13</t>
  </si>
  <si>
    <t>MINISTERIO DE SALUD</t>
  </si>
  <si>
    <t>SERVICIO DE SALUD COQUIMBO</t>
  </si>
  <si>
    <t>SUBDIRECCION DE GESTION  ASISTENCIAL</t>
  </si>
  <si>
    <t>SUBDEPTO DE ESTADÍSTICA Y GESTIÓN DE LA INFORMACIÓN</t>
  </si>
  <si>
    <t>RESUMEN DE CUMPLIMIENTO DE METAS A MARZO 2016</t>
  </si>
  <si>
    <t xml:space="preserve">EMP hombres 20 a 44 años </t>
  </si>
  <si>
    <t>EMP mujeres de 45 a 64 años</t>
  </si>
  <si>
    <t>EMP 65 y mas años</t>
  </si>
  <si>
    <t xml:space="preserve">Control embarazada </t>
  </si>
  <si>
    <t xml:space="preserve">Alta odontologica menores de 20 años </t>
  </si>
  <si>
    <t>Gestion de reclamos</t>
  </si>
  <si>
    <t xml:space="preserve">Cobertura DM2 en personas de 15 y mas años </t>
  </si>
  <si>
    <t xml:space="preserve">Cobertutra HTA en personas de 15 y mas años </t>
  </si>
  <si>
    <t>Cobertura de Evaluación del desarrollo Psicomotor de niños/as de 12 a 23 meses bajo control</t>
  </si>
  <si>
    <t xml:space="preserve">Visita domiciliaria integral </t>
  </si>
  <si>
    <t>Cobertura de Atención de Asma en Población general y EPOC en personas de 40 años y más</t>
  </si>
  <si>
    <t xml:space="preserve"> Cobertura de Atención Integral de trastornos mentales en personas de 5 y más años </t>
  </si>
  <si>
    <t xml:space="preserve">Cobertura de control de salud integral a adolescentes de 10 a 14 años </t>
  </si>
  <si>
    <t>CUMPLIMIENTO GENERAL</t>
  </si>
  <si>
    <t>CORTE A MARZO</t>
  </si>
  <si>
    <t>METAS COMPONENTE ESTRATEGIA RISS, PRODUCCIÓN,COBERTURA EFECTIVA E IMPACTO SANITARIO</t>
  </si>
  <si>
    <t>META Nº3.1</t>
  </si>
  <si>
    <t>META Nº8.1</t>
  </si>
  <si>
    <t>META Nº8.2</t>
  </si>
  <si>
    <t>META Nº8.3</t>
  </si>
  <si>
    <t>META Nº14</t>
  </si>
  <si>
    <t>META Nº17</t>
  </si>
  <si>
    <t>META Nº18</t>
  </si>
  <si>
    <t>META Nº19</t>
  </si>
  <si>
    <t>META Nº20</t>
  </si>
  <si>
    <t>META Nº21</t>
  </si>
  <si>
    <t>Familias Evaluadas según riesgo (*)</t>
  </si>
  <si>
    <t>Gestion de Reclamos APS</t>
  </si>
  <si>
    <t>Consultas de Morbilidad y Controles Médicos</t>
  </si>
  <si>
    <t>SIC derivadas desde la APS al Nivel Secundario</t>
  </si>
  <si>
    <t xml:space="preserve">EMP hombres 20 a 64 años </t>
  </si>
  <si>
    <t>Evaluación del desarrollo Psicomotor de niños/as de 12 a 23 meses bajo control</t>
  </si>
  <si>
    <t xml:space="preserve">Control de salud integral adolescentes de 10 a 14 años </t>
  </si>
  <si>
    <t>Capacitación a Cuidadores de personas con Dependencia Severa con Pago de Estipendio (*)</t>
  </si>
  <si>
    <t>Cobertura de Métodos Anticonceptivos en Adolescentes (*)</t>
  </si>
  <si>
    <t>Cobertura DM2 en personas de 15 y mas años (*)</t>
  </si>
  <si>
    <t>Cobertutra HTA en personas de 15 y mas años (*)</t>
  </si>
  <si>
    <t>Proporción de Niñas y Niños de 3 años libre de Caries</t>
  </si>
  <si>
    <t>LA  HIGUERA</t>
  </si>
  <si>
    <t>ESTABLECIMIENTO</t>
  </si>
  <si>
    <t>CUMPLIMIENTO</t>
  </si>
  <si>
    <t>Indicador</t>
  </si>
  <si>
    <t>META 2 : FAMILIAS EVALUADAS SEGÚN RIESGO FAMILIAR</t>
  </si>
  <si>
    <t>NUMERADOR</t>
  </si>
  <si>
    <t>DENOMINADOR</t>
  </si>
  <si>
    <t>Nº de familias evaluadas según riesgo familiar</t>
  </si>
  <si>
    <t>Resultado</t>
  </si>
  <si>
    <t>A JUNIO</t>
  </si>
  <si>
    <t>A DICBRE</t>
  </si>
  <si>
    <t>META 3.1: GESTION DE RECLAMOS EN APS</t>
  </si>
  <si>
    <t>Nº total de reclamos respondidos con solución dentro de los plazos legales establecidos (15 días hábiles)</t>
  </si>
  <si>
    <t>Nº total de reclamos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</si>
  <si>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</si>
  <si>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</si>
  <si>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</si>
  <si>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</si>
  <si>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</si>
  <si>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</si>
  <si>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</si>
  <si>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</si>
  <si>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SEPBRE</t>
  </si>
  <si>
    <t>OCTBRE</t>
  </si>
  <si>
    <t>NOVBRE</t>
  </si>
  <si>
    <t>DICBRE</t>
  </si>
  <si>
    <t>TOTAL</t>
  </si>
  <si>
    <t>META 5: TASA DE CONSULTAS DE MORBILIDAD Y CONTROLES MEDICOS POR HABITANTE/AÑO</t>
  </si>
  <si>
    <t>Nº de consultas de morbilidad y controles médicos realizadas</t>
  </si>
  <si>
    <t>META 6: SOLICITUDES DE INTERCONSULTAS A ESPECIALIDAD NIVEL SECUNDARIO DESDE LA APS</t>
  </si>
  <si>
    <t xml:space="preserve">Nº de SIC  a especialidad médica en el nivel secundario </t>
  </si>
  <si>
    <t>N° Total de Consultas y Controles Médicos en APS</t>
  </si>
  <si>
    <t>META 7: TASA DE VISITA DOMICILIARIA INTEGRAL</t>
  </si>
  <si>
    <t>Nº de visitas domiciliarias integrales realizadas</t>
  </si>
  <si>
    <t>META 8.1: COBERTURA EXAMEN DE MEDICINA PREVENTIVA (EMP), EN HOMBRES DE 20 A 64 AÑOS</t>
  </si>
  <si>
    <t>Nº Examen de Medicina Preventiva (EMP) realizado en población masculina de 20 a 64 años</t>
  </si>
  <si>
    <t>Población masculina de 20 a 64 años bajo control en programa de salud cardiovascular</t>
  </si>
  <si>
    <t>Ingresos de población masculina al PSCV de 20 y 64 años</t>
  </si>
  <si>
    <t>Egresos de población masculina al PSCV de 20 y 64 años</t>
  </si>
  <si>
    <t>A DIC 2016</t>
  </si>
  <si>
    <t>A ABRIL</t>
  </si>
  <si>
    <t>A JULIO</t>
  </si>
  <si>
    <t>A OCTBRE</t>
  </si>
  <si>
    <t>AÑO 2016</t>
  </si>
  <si>
    <t>META 8.2: COBERTURA EXAMEN DE MEDICINA PREVENTIVA (EMP), EN MUJERES DE 45 A 64 AÑOS</t>
  </si>
  <si>
    <t>Nº Examen de Medicina Preventiva (EMP) realizado en población femenina de 45 a 64 años</t>
  </si>
  <si>
    <t>Población femenina de 45 a 64 años bajo control en Programa Salud Cardiovascular</t>
  </si>
  <si>
    <t>Ingresos de población femenina al PSCV de 45 y 65 años</t>
  </si>
  <si>
    <t>Egresos de población Femenina al PSCV de 45 a 65 años</t>
  </si>
  <si>
    <t>META 8.3: COBERTURA EXAMEN DE MEDICINA PREVENTIVA (EMPAM) EN PERSONAS DE 65 AÑOS Y MÁS</t>
  </si>
  <si>
    <t>N° de adultos de 65 y más años con Examen de Medicina Preventiva</t>
  </si>
  <si>
    <t>META 9: COBERTURA DE EVALUACIÓN DEL DESARROLLO PSICOMOTOR DE NIÑOS Y NIÑAS DE 12 A 23 MESES BAJO CONTROL</t>
  </si>
  <si>
    <t>Niños y niñas 12 a 23 con Evaluación del Desarrollo Psicomotor</t>
  </si>
  <si>
    <t>Niños y Niñas entre 12 a 23 meses bajo control</t>
  </si>
  <si>
    <t>A AGOSTO</t>
  </si>
  <si>
    <t>META 10: COBERTURA DE CONTROL DE SALUD INTEGRAL EN ADOLESCENTES DE 10 14 AÑOS</t>
  </si>
  <si>
    <t xml:space="preserve">Nº de controles  de salud integral, realizados a adolescentes  de 10 a 14 años </t>
  </si>
  <si>
    <t>META 11: PROPORCIÓN DE MENORES DE 20 AÑOS CON ALTA ODONTOLÓGICA TOTAL</t>
  </si>
  <si>
    <t>Nº de altas odontológicas totales en población menor de 20 años</t>
  </si>
  <si>
    <t xml:space="preserve">META 12: COBERTURA DE ATENCIÓN INTEGRAL A PERSONAS DE 5 AÑOS Y MAS CON TRASTORNOS MENTALES </t>
  </si>
  <si>
    <t>Nº de personas de 5 años y más con trastorno mental bajo control</t>
  </si>
  <si>
    <t>Ingresos de personas con trastorno mental de 5 años y más</t>
  </si>
  <si>
    <t>Egresos de personas con trastorno mental de 5 años y más</t>
  </si>
  <si>
    <t>Nº de personas con diagnóstico de Asma Bajo Control y de personas con EPOC de 40 años y más bajo control</t>
  </si>
  <si>
    <t>Ingresos de personas con Asma y EPOC de 40 años en Sala IRA-ERA</t>
  </si>
  <si>
    <t>Egresos de personas con Asma y EPOC de 40 años en Sala IRA-ERA</t>
  </si>
  <si>
    <t>Nº de personas con Asma y EPOC  estimada según prevalencia</t>
  </si>
  <si>
    <t>META 14 : CAPACITACIÓN A CUIDADORES DE PERSONAS CON DEPENDENCIA CON PAGO DE ESTIPENDIO</t>
  </si>
  <si>
    <t>Nº de cuidadores de personas con dependencia severa con pago de estipendio capacitados</t>
  </si>
  <si>
    <t>Nº total de cuidadores de personas con dependencia severa con pago de estipendio</t>
  </si>
  <si>
    <t>META 17: INGRESO PRECOZ A CONTROL DE EMBARAZO</t>
  </si>
  <si>
    <t>Nº de mujeres embarazadas ingresadas antes de las 14 semanas a control</t>
  </si>
  <si>
    <t>Total de mujeres embarazadas ingresadas a control</t>
  </si>
  <si>
    <t xml:space="preserve">META 18 : COBERTURA DE MÉTODOS ANTICONCEPTIVOS EN ADOLESCENTES  </t>
  </si>
  <si>
    <t>META 19: COBERTURA EFECTIVA DE TRATAMIENTO EN PERSONAS DE 15 AÑOS Y MAS CON DIABETES MELLITUS 2</t>
  </si>
  <si>
    <t>Nº de personas con DM2 que cumplen Metas de Compensación definidas</t>
  </si>
  <si>
    <t>Nº de personas con DM 2 de 15 a 79 años con Hb A1c bajo 7%</t>
  </si>
  <si>
    <t>Nº de personas con DM 2 de 80 y más años con  Hb A1c bajo 8%</t>
  </si>
  <si>
    <t>Nº de diabéticos de 15 y más, esperados según prevalencia</t>
  </si>
  <si>
    <t xml:space="preserve">META 20: COBERTURA EFECTIVA DE TRATAMIENTO EN PERSONAS DE 15 AÑOS Y MAS CON HIPERTENSION ARTERIAL </t>
  </si>
  <si>
    <t>Nº de personas hipertensas que cumplen Metas de Compensación definidas</t>
  </si>
  <si>
    <t>Nº de personas hipertensas de 15 a 79 años con PA&lt; 140/90 mm Hg</t>
  </si>
  <si>
    <t>Nº de personas hipertensas de 80 y más años con PA&lt; 150/90 mm Hg</t>
  </si>
  <si>
    <t>Nº de Hipertensos de 15 y más, esperados según prevalencia</t>
  </si>
  <si>
    <t>META 21: PROPORCIÓN DE NIÑAS Y NIÑOS DE 3 AÑOS LIBRE DE CARIES</t>
  </si>
  <si>
    <t>Nº de niñas y niños menores de 3 años con regsitro de CEOD=0</t>
  </si>
  <si>
    <t>METAS ANUALES</t>
  </si>
  <si>
    <t>CODIGO COMUNA</t>
  </si>
  <si>
    <t>TIPO</t>
  </si>
  <si>
    <t>A OCTUBRE</t>
  </si>
  <si>
    <t>A DICIEMBRE</t>
  </si>
  <si>
    <t>META Nº 2</t>
  </si>
  <si>
    <t>META Nº 3.1</t>
  </si>
  <si>
    <t>META Nº 5</t>
  </si>
  <si>
    <t>META Nº 6</t>
  </si>
  <si>
    <t>META Nº 7</t>
  </si>
  <si>
    <t>META Nº 8.1</t>
  </si>
  <si>
    <t>META Nº 8.2</t>
  </si>
  <si>
    <t>META Nº 8.3</t>
  </si>
  <si>
    <t>DIF 2017-2016</t>
  </si>
  <si>
    <t>Nº</t>
  </si>
  <si>
    <t>SERVICIOS DE SALUD</t>
  </si>
  <si>
    <t>Porcentaje de familias evaluadas según riesgo familiar</t>
  </si>
  <si>
    <t>Gestión de reclamos en APS con enfoque participativo (porcentaje de reclamos respondidos dentro de plazo)</t>
  </si>
  <si>
    <t>Tasa de consultas de morbilidad  y de controles médicos, por habitante año</t>
  </si>
  <si>
    <t>SIC derivadas desde APS al Nivel Secundario</t>
  </si>
  <si>
    <t>Tasa de Visita Domiciliaria Integral</t>
  </si>
  <si>
    <t>EMP hombres 20 a 64 años</t>
  </si>
  <si>
    <t>EMP hombres y mujeres de 65 y mas años</t>
  </si>
  <si>
    <t>Cobertura de Evaluación del desarrollo Psicomotor en niños y niñas de 12 a 23 meses bajo control.</t>
  </si>
  <si>
    <t>Cobertura de control de salud integral a adolescentes de 10 a 14 años</t>
  </si>
  <si>
    <t>Proporción de menores de 20 años con alta odontologica total</t>
  </si>
  <si>
    <t>Cobertura de atención Integral a personas de 5 y más años con trastornos mentales</t>
  </si>
  <si>
    <t>Cobertura de atención de Asma en población general y EPOC en personas de 40 y más años</t>
  </si>
  <si>
    <t>Cobertura de capacitación a cuidadores de personas con dependencia severa con pago de estipendio</t>
  </si>
  <si>
    <t>Ingreso precoz de mujeres a control de embarazo</t>
  </si>
  <si>
    <t>Cobertura efectiva de Tratamiento en personas con Diabetes Mellitus 2, de 15 y más años</t>
  </si>
  <si>
    <t>Cobertura efectiva de Tratamiento en personas de 15 y más años, con Hipertensión Arterial</t>
  </si>
  <si>
    <t>COQUIMBO</t>
  </si>
  <si>
    <t>CANELA</t>
  </si>
  <si>
    <t>RURAL</t>
  </si>
  <si>
    <t>COMBARBALA</t>
  </si>
  <si>
    <t>URBANA</t>
  </si>
  <si>
    <t>ILLAPEL</t>
  </si>
  <si>
    <t>LA SERENA</t>
  </si>
  <si>
    <t>LOS VILOS</t>
  </si>
  <si>
    <t>MONTE PATRIA</t>
  </si>
  <si>
    <t>OVALLE</t>
  </si>
  <si>
    <t>PUNITAQUI</t>
  </si>
  <si>
    <t>RIO HURTADO</t>
  </si>
  <si>
    <t>SALAMANCA</t>
  </si>
  <si>
    <t>VICUÑA</t>
  </si>
  <si>
    <t>METAS A MARZO</t>
  </si>
  <si>
    <t>EMP hombres 20 a 44 años (25%)</t>
  </si>
  <si>
    <t>EMP mujeres de 45 a 64 años (26%)</t>
  </si>
  <si>
    <t>EMP 65 y mas años (55%)</t>
  </si>
  <si>
    <t>Control embarazada (87%)</t>
  </si>
  <si>
    <t>Alta odontologica menores de 20 años (24%)</t>
  </si>
  <si>
    <t>Gestion de reclamos(97%)</t>
  </si>
  <si>
    <t>Cobertura DM2 en personas de 15 y mas años (55%)</t>
  </si>
  <si>
    <t>Cobertutra HTA en personas de 15 y mas años (71%)</t>
  </si>
  <si>
    <t>Cobertura de Evaluación del desarrollo Psicomotor de niños/as de 12 a 23 meses bajo control. (94%)</t>
  </si>
  <si>
    <t>Visita domiciliaria integral (0,22)</t>
  </si>
  <si>
    <t>Cobertura de Atención de Asma en Población general y EPOC en personas de 40 años y más (22%)</t>
  </si>
  <si>
    <t xml:space="preserve"> Cobertura de Atención Integral de trastornos mentales en personas de 5 y más años (17%)</t>
  </si>
  <si>
    <t>METAS A ABRIL</t>
  </si>
  <si>
    <t>METAS A JULIO</t>
  </si>
  <si>
    <t>METAS A OCTUBRE</t>
  </si>
  <si>
    <t>METAS A DICIEMBRE</t>
  </si>
  <si>
    <t xml:space="preserve">TOTAL </t>
  </si>
  <si>
    <t>04104-LA HIGUERA</t>
  </si>
  <si>
    <t>105314-CES. LA HIGUERA</t>
  </si>
  <si>
    <t xml:space="preserve">105500-P.S.R. CALETA HORNOS        </t>
  </si>
  <si>
    <t>105505-P.S.R. LOS CHOROS</t>
  </si>
  <si>
    <t>105506-P.S.R. EL TRAPICHE</t>
  </si>
  <si>
    <t>TOTAL LA HIGUERA</t>
  </si>
  <si>
    <t>04105-PAIHUANO</t>
  </si>
  <si>
    <t>105306-CES. PAIHUANO</t>
  </si>
  <si>
    <t>105475-P.S.R. HORCON</t>
  </si>
  <si>
    <t>105476-P.S.R. MONTE GRANDE</t>
  </si>
  <si>
    <t>105477-P.S.R. PISCO ELQUI</t>
  </si>
  <si>
    <t>TOTAL PAIHUANO</t>
  </si>
  <si>
    <t>COSTO FIJO</t>
  </si>
  <si>
    <t>Población Estimada</t>
  </si>
  <si>
    <t>Nº de familias (población estimada / 3,3)</t>
  </si>
  <si>
    <t>Población masculina de 20 a 64 años estimada, menos población bajo control en Programa Salud Cardiovascular</t>
  </si>
  <si>
    <t>Población masculina de 20 a 64 años estimada</t>
  </si>
  <si>
    <t>Total de familias Insciritas
   (población estimada/3,3)</t>
  </si>
  <si>
    <t>Población femenina de 45 a 64 años estimada, menos población bajo control en Programa Salud Cardiovascular</t>
  </si>
  <si>
    <t>Población femenina de 45 a 64 años estimada</t>
  </si>
  <si>
    <t>Población adolescente de 10 a 14 años estimada  en el establecimiento de salud</t>
  </si>
  <si>
    <t>Población estimada menor de 20 años</t>
  </si>
  <si>
    <t>Nº de personas con trastorno mental estimada según prevalencia de 5 años y más  (población estimada Fonasa de 5 y más años x 22%)</t>
  </si>
  <si>
    <t>META 13: COBERTURA DE ATENCIÓN DE ASMA  EN POBLACIÓN estimada Y EPOC EN PERSONAS DE 40 AÑOS Y MÁS</t>
  </si>
  <si>
    <t>Proporción de niñas y niños menores de 3 años libre de caries en población estimada</t>
  </si>
  <si>
    <t>Nº de adultos de 65 y más años estimados</t>
  </si>
  <si>
    <t>Nº de niñas y niños menores de 3 años estimados</t>
  </si>
  <si>
    <t>Cobertura de método anticonceptivos en adolescentes de 15 a 19 años estimados que usan métodos de regulación de la fertilidad</t>
  </si>
  <si>
    <t>(*) Metas a Evaluar con Serie P de Junio 2017</t>
  </si>
  <si>
    <t>Nº de adolescentes de 15 a 19 años inscritos que usan métodos de regulación de fertilidad (Bajo Control)</t>
  </si>
  <si>
    <t xml:space="preserve">Total de adolescentes de 15 a 19 años inscritos
</t>
  </si>
  <si>
    <t>A DICBRE 2016</t>
  </si>
  <si>
    <t>META GES: CUMPLIMIENTO DE GARANTÍAS EN PROBLEMAS DE SALUD CUYAS ACCIONES SON DE EJECUCIÓN EN APS</t>
  </si>
  <si>
    <t xml:space="preserve">Nº de Casos con GES atendidos en APS con Garantía Cumplida
(Cumplidas + Incumpplidas con Evento + Exceptuadas)
</t>
  </si>
  <si>
    <t>Nº Total de Casos con GES atendidos en APS</t>
  </si>
  <si>
    <t>CUMPLIMIENTO META GES</t>
  </si>
  <si>
    <t>RESUMEN DE CUMPLIMIENTO DE METAS A JULIO 2017</t>
  </si>
  <si>
    <t>CORTE A JULIO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</si>
</sst>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7" formatCode="&quot;$&quot;\ #,##0.00;\-&quot;$&quot;\ #,##0.00"/>
    <numFmt numFmtId="43" formatCode="_-* #,##0.00_-;\-* #,##0.00_-;_-* &quot;-&quot;??_-;_-@_-"/>
    <numFmt numFmtId="164" formatCode="_-* #,##0_-;\-* #,##0_-;_-* &quot;-&quot;??_-;_-@_-"/>
    <numFmt numFmtId="165" formatCode="#,##0_ ;\-#,##0\ "/>
    <numFmt numFmtId="166" formatCode="_-* #,##0.00000_-;\-* #,##0.00000_-;_-* &quot;-&quot;??_-;_-@_-"/>
    <numFmt numFmtId="167" formatCode="0.0%"/>
    <numFmt numFmtId="168" formatCode="#,##0.0"/>
    <numFmt numFmtId="169" formatCode="_-* #,##0.0_-;\-* #,##0.0_-;_-* &quot;-&quot;??_-;_-@_-"/>
  </numFmts>
  <fonts count="5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9"/>
      <color theme="0"/>
      <name val="Verdana"/>
      <family val="2"/>
    </font>
    <font>
      <b/>
      <sz val="11"/>
      <color theme="0"/>
      <name val="Verdana"/>
      <family val="2"/>
    </font>
    <font>
      <b/>
      <sz val="11"/>
      <color theme="2" tint="-9.9978637043366805E-2"/>
      <name val="Verdana"/>
      <family val="2"/>
    </font>
    <font>
      <b/>
      <sz val="9"/>
      <color theme="2" tint="-9.9978637043366805E-2"/>
      <name val="Verdana"/>
      <family val="2"/>
    </font>
    <font>
      <sz val="9"/>
      <color theme="1"/>
      <name val="Verdana"/>
      <family val="2"/>
    </font>
    <font>
      <b/>
      <sz val="9"/>
      <color theme="1"/>
      <name val="Verdana"/>
      <family val="2"/>
    </font>
    <font>
      <b/>
      <sz val="10"/>
      <color theme="2" tint="-9.9978637043366805E-2"/>
      <name val="Verdana"/>
      <family val="2"/>
    </font>
    <font>
      <b/>
      <sz val="9"/>
      <color theme="0"/>
      <name val="Verdana"/>
      <family val="2"/>
    </font>
    <font>
      <sz val="11"/>
      <color theme="1"/>
      <name val="Calibri"/>
      <family val="2"/>
      <scheme val="minor"/>
    </font>
    <font>
      <sz val="8"/>
      <color indexed="9"/>
      <name val="Calibri"/>
      <family val="2"/>
    </font>
    <font>
      <sz val="22"/>
      <color indexed="9"/>
      <name val="Calibri"/>
      <family val="2"/>
    </font>
    <font>
      <sz val="14"/>
      <color indexed="9"/>
      <name val="Calibri"/>
      <family val="2"/>
    </font>
    <font>
      <sz val="10"/>
      <color theme="1"/>
      <name val="Verdana"/>
      <family val="2"/>
    </font>
    <font>
      <sz val="10"/>
      <color indexed="8"/>
      <name val="Verdana"/>
      <family val="2"/>
    </font>
    <font>
      <b/>
      <sz val="10"/>
      <color indexed="8"/>
      <name val="Verdana"/>
      <family val="2"/>
    </font>
    <font>
      <b/>
      <sz val="11"/>
      <color indexed="8"/>
      <name val="Calibri"/>
      <family val="2"/>
    </font>
    <font>
      <sz val="8"/>
      <color theme="2"/>
      <name val="Verdana"/>
      <family val="2"/>
    </font>
    <font>
      <sz val="22"/>
      <color theme="2"/>
      <name val="Verdana"/>
      <family val="2"/>
    </font>
    <font>
      <sz val="11"/>
      <color theme="2"/>
      <name val="Verdana"/>
      <family val="2"/>
    </font>
    <font>
      <sz val="14"/>
      <color theme="2"/>
      <name val="Verdana"/>
      <family val="2"/>
    </font>
    <font>
      <sz val="10"/>
      <color theme="2"/>
      <name val="Verdana"/>
      <family val="2"/>
    </font>
    <font>
      <sz val="11"/>
      <color theme="1"/>
      <name val="Verdana"/>
      <family val="2"/>
    </font>
    <font>
      <b/>
      <sz val="10"/>
      <color theme="1"/>
      <name val="Verdana"/>
      <family val="2"/>
    </font>
    <font>
      <b/>
      <sz val="10"/>
      <color rgb="FFFF0000"/>
      <name val="Verdana"/>
      <family val="2"/>
    </font>
    <font>
      <b/>
      <sz val="11"/>
      <color theme="1"/>
      <name val="Verdana"/>
      <family val="2"/>
    </font>
    <font>
      <b/>
      <sz val="11"/>
      <color rgb="FFFF0000"/>
      <name val="Verdana"/>
      <family val="2"/>
    </font>
    <font>
      <sz val="10"/>
      <name val="Verdana"/>
      <family val="2"/>
    </font>
    <font>
      <b/>
      <sz val="10"/>
      <name val="Verdana"/>
      <family val="2"/>
    </font>
    <font>
      <sz val="18"/>
      <color theme="2"/>
      <name val="Verdana"/>
      <family val="2"/>
    </font>
    <font>
      <sz val="12"/>
      <name val="Arial"/>
      <family val="2"/>
    </font>
    <font>
      <b/>
      <sz val="18"/>
      <name val="Arial"/>
      <family val="2"/>
    </font>
    <font>
      <b/>
      <sz val="12"/>
      <name val="Arial"/>
      <family val="2"/>
    </font>
    <font>
      <b/>
      <sz val="12"/>
      <name val="Trebuchet MS"/>
      <family val="2"/>
    </font>
    <font>
      <sz val="11"/>
      <color indexed="8"/>
      <name val="Trebuchet MS"/>
      <family val="2"/>
    </font>
    <font>
      <b/>
      <sz val="11"/>
      <color theme="0"/>
      <name val="Trebuchet MS"/>
      <family val="2"/>
    </font>
    <font>
      <b/>
      <sz val="10"/>
      <color theme="0"/>
      <name val="Trebuchet MS"/>
      <family val="2"/>
    </font>
    <font>
      <b/>
      <sz val="11"/>
      <color indexed="9"/>
      <name val="Trebuchet MS"/>
      <family val="2"/>
    </font>
    <font>
      <b/>
      <sz val="11"/>
      <color indexed="8"/>
      <name val="Trebuchet MS"/>
      <family val="2"/>
    </font>
    <font>
      <sz val="10"/>
      <name val="Calibri"/>
      <family val="2"/>
      <scheme val="minor"/>
    </font>
    <font>
      <sz val="10"/>
      <color indexed="8"/>
      <name val="Trebuchet MS"/>
      <family val="2"/>
    </font>
    <font>
      <b/>
      <sz val="11"/>
      <name val="Trebuchet MS"/>
      <family val="2"/>
    </font>
    <font>
      <b/>
      <sz val="11"/>
      <color theme="1" tint="0.14999847407452621"/>
      <name val="Trebuchet MS"/>
      <family val="2"/>
    </font>
    <font>
      <b/>
      <sz val="11"/>
      <color rgb="FFFF0000"/>
      <name val="Trebuchet MS"/>
      <family val="2"/>
    </font>
    <font>
      <b/>
      <sz val="11"/>
      <color theme="0"/>
      <name val="Calibri"/>
      <family val="2"/>
      <scheme val="minor"/>
    </font>
    <font>
      <sz val="8"/>
      <color rgb="FFFFFFFF"/>
      <name val="Verdana"/>
      <family val="2"/>
    </font>
    <font>
      <sz val="20"/>
      <color rgb="FFFFFFFF"/>
      <name val="Verdana"/>
      <family val="2"/>
    </font>
    <font>
      <sz val="14"/>
      <color rgb="FFFFFFFF"/>
      <name val="Verdana"/>
      <family val="2"/>
    </font>
    <font>
      <sz val="10"/>
      <color rgb="FFFFFFFF"/>
      <name val="Verdana"/>
      <family val="2"/>
    </font>
  </fonts>
  <fills count="1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3" tint="0.39997558519241921"/>
        <bgColor indexed="64"/>
      </patternFill>
    </fill>
  </fills>
  <borders count="9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/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medium">
        <color indexed="9"/>
      </left>
      <right style="medium">
        <color indexed="9"/>
      </right>
      <top style="medium">
        <color indexed="9"/>
      </top>
      <bottom/>
      <diagonal/>
    </border>
    <border>
      <left style="thick">
        <color indexed="9"/>
      </left>
      <right/>
      <top style="thick">
        <color indexed="9"/>
      </top>
      <bottom/>
      <diagonal/>
    </border>
    <border>
      <left style="thick">
        <color theme="0"/>
      </left>
      <right/>
      <top style="thick">
        <color theme="0"/>
      </top>
      <bottom style="thick">
        <color theme="0"/>
      </bottom>
      <diagonal/>
    </border>
    <border>
      <left/>
      <right/>
      <top style="thick">
        <color theme="0"/>
      </top>
      <bottom style="thick">
        <color theme="0"/>
      </bottom>
      <diagonal/>
    </border>
    <border>
      <left/>
      <right style="thick">
        <color theme="0"/>
      </right>
      <top style="thick">
        <color theme="0"/>
      </top>
      <bottom/>
      <diagonal/>
    </border>
    <border>
      <left style="medium">
        <color indexed="9"/>
      </left>
      <right style="medium">
        <color indexed="9"/>
      </right>
      <top/>
      <bottom/>
      <diagonal/>
    </border>
    <border>
      <left style="medium">
        <color indexed="9"/>
      </left>
      <right/>
      <top/>
      <bottom/>
      <diagonal/>
    </border>
    <border>
      <left style="thick">
        <color indexed="9"/>
      </left>
      <right style="thick">
        <color indexed="9"/>
      </right>
      <top/>
      <bottom/>
      <diagonal/>
    </border>
    <border>
      <left style="thick">
        <color indexed="9"/>
      </left>
      <right/>
      <top/>
      <bottom/>
      <diagonal/>
    </border>
    <border>
      <left style="thick">
        <color theme="0"/>
      </left>
      <right style="thick">
        <color theme="0"/>
      </right>
      <top style="thick">
        <color theme="0"/>
      </top>
      <bottom/>
      <diagonal/>
    </border>
    <border>
      <left style="thick">
        <color theme="0"/>
      </left>
      <right style="thick">
        <color theme="0"/>
      </right>
      <top/>
      <bottom/>
      <diagonal/>
    </border>
    <border>
      <left style="thick">
        <color indexed="9"/>
      </left>
      <right/>
      <top/>
      <bottom style="thick">
        <color indexed="9"/>
      </bottom>
      <diagonal/>
    </border>
    <border>
      <left/>
      <right/>
      <top/>
      <bottom style="thick">
        <color indexed="9"/>
      </bottom>
      <diagonal/>
    </border>
    <border>
      <left style="thick">
        <color theme="0"/>
      </left>
      <right style="thick">
        <color theme="0"/>
      </right>
      <top/>
      <bottom style="thick">
        <color theme="0"/>
      </bottom>
      <diagonal/>
    </border>
    <border>
      <left style="medium">
        <color indexed="9"/>
      </left>
      <right style="medium">
        <color indexed="9"/>
      </right>
      <top/>
      <bottom style="medium">
        <color indexed="9"/>
      </bottom>
      <diagonal/>
    </border>
    <border>
      <left style="thick">
        <color indexed="9"/>
      </left>
      <right style="thick">
        <color indexed="9"/>
      </right>
      <top/>
      <bottom style="thick">
        <color indexed="9"/>
      </bottom>
      <diagonal/>
    </border>
    <border>
      <left style="thick">
        <color indexed="9"/>
      </left>
      <right/>
      <top style="thick">
        <color indexed="9"/>
      </top>
      <bottom style="thick">
        <color indexed="9"/>
      </bottom>
      <diagonal/>
    </border>
    <border>
      <left/>
      <right/>
      <top style="thick">
        <color indexed="9"/>
      </top>
      <bottom style="thick">
        <color indexed="9"/>
      </bottom>
      <diagonal/>
    </border>
    <border>
      <left style="medium">
        <color indexed="9"/>
      </left>
      <right/>
      <top/>
      <bottom style="medium">
        <color indexed="9"/>
      </bottom>
      <diagonal/>
    </border>
    <border>
      <left style="medium">
        <color indexed="9"/>
      </left>
      <right/>
      <top style="medium">
        <color indexed="9"/>
      </top>
      <bottom style="medium">
        <color indexed="9"/>
      </bottom>
      <diagonal/>
    </border>
    <border>
      <left style="medium">
        <color indexed="9"/>
      </left>
      <right style="medium">
        <color indexed="9"/>
      </right>
      <top style="medium">
        <color indexed="9"/>
      </top>
      <bottom style="medium">
        <color indexed="9"/>
      </bottom>
      <diagonal/>
    </border>
    <border>
      <left style="medium">
        <color rgb="FFEBEBEB"/>
      </left>
      <right style="medium">
        <color rgb="FFEBEBEB"/>
      </right>
      <top style="medium">
        <color rgb="FFFFFFFF"/>
      </top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/>
      <top/>
      <bottom style="medium">
        <color theme="0"/>
      </bottom>
      <diagonal/>
    </border>
    <border>
      <left/>
      <right/>
      <top/>
      <bottom style="medium">
        <color theme="0"/>
      </bottom>
      <diagonal/>
    </border>
    <border>
      <left style="medium">
        <color rgb="FFEBEBEB"/>
      </left>
      <right style="medium">
        <color rgb="FFEBEBEB"/>
      </right>
      <top/>
      <bottom/>
      <diagonal/>
    </border>
    <border>
      <left style="medium">
        <color theme="0"/>
      </left>
      <right/>
      <top/>
      <bottom/>
      <diagonal/>
    </border>
    <border>
      <left style="medium">
        <color theme="0"/>
      </left>
      <right style="medium">
        <color theme="0"/>
      </right>
      <top/>
      <bottom/>
      <diagonal/>
    </border>
    <border>
      <left style="medium">
        <color theme="0"/>
      </left>
      <right/>
      <top style="medium">
        <color theme="0"/>
      </top>
      <bottom/>
      <diagonal/>
    </border>
    <border>
      <left/>
      <right/>
      <top style="medium">
        <color theme="0"/>
      </top>
      <bottom/>
      <diagonal/>
    </border>
    <border>
      <left/>
      <right style="medium">
        <color theme="0"/>
      </right>
      <top style="medium">
        <color theme="0"/>
      </top>
      <bottom/>
      <diagonal/>
    </border>
    <border>
      <left/>
      <right style="medium">
        <color theme="0"/>
      </right>
      <top/>
      <bottom/>
      <diagonal/>
    </border>
    <border>
      <left/>
      <right style="medium">
        <color theme="0"/>
      </right>
      <top/>
      <bottom style="medium">
        <color theme="0"/>
      </bottom>
      <diagonal/>
    </border>
    <border>
      <left style="medium">
        <color rgb="FFEBEBEB"/>
      </left>
      <right style="medium">
        <color rgb="FFEBEBEB"/>
      </right>
      <top/>
      <bottom style="medium">
        <color rgb="FFEBEBEB"/>
      </bottom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  <border>
      <left style="medium">
        <color rgb="FFEBEBEB"/>
      </left>
      <right style="medium">
        <color rgb="FFEBEBEB"/>
      </right>
      <top style="medium">
        <color rgb="FFEBEBEB"/>
      </top>
      <bottom style="medium">
        <color rgb="FFEBEBEB"/>
      </bottom>
      <diagonal/>
    </border>
    <border>
      <left style="medium">
        <color rgb="FFEBEBEB"/>
      </left>
      <right/>
      <top/>
      <bottom/>
      <diagonal/>
    </border>
    <border>
      <left/>
      <right style="thick">
        <color theme="0"/>
      </right>
      <top style="thick">
        <color theme="0"/>
      </top>
      <bottom style="thick">
        <color theme="0"/>
      </bottom>
      <diagonal/>
    </border>
    <border>
      <left style="thick">
        <color theme="0"/>
      </left>
      <right/>
      <top/>
      <bottom/>
      <diagonal/>
    </border>
    <border>
      <left/>
      <right style="thick">
        <color theme="0"/>
      </right>
      <top/>
      <bottom/>
      <diagonal/>
    </border>
    <border>
      <left style="thick">
        <color theme="0"/>
      </left>
      <right/>
      <top/>
      <bottom style="thick">
        <color theme="0"/>
      </bottom>
      <diagonal/>
    </border>
    <border>
      <left/>
      <right style="thick">
        <color theme="0"/>
      </right>
      <top/>
      <bottom style="thick">
        <color theme="0"/>
      </bottom>
      <diagonal/>
    </border>
    <border>
      <left style="thick">
        <color theme="0"/>
      </left>
      <right/>
      <top style="thick">
        <color theme="0"/>
      </top>
      <bottom/>
      <diagonal/>
    </border>
    <border>
      <left style="medium">
        <color rgb="FFEBEBEB"/>
      </left>
      <right/>
      <top/>
      <bottom style="medium">
        <color rgb="FFEBEBEB"/>
      </bottom>
      <diagonal/>
    </border>
    <border>
      <left style="medium">
        <color rgb="FFEBEBEB"/>
      </left>
      <right/>
      <top style="medium">
        <color rgb="FFEBEBEB"/>
      </top>
      <bottom style="medium">
        <color rgb="FFEBEBEB"/>
      </bottom>
      <diagonal/>
    </border>
    <border>
      <left/>
      <right style="medium">
        <color rgb="FFEBEBEB"/>
      </right>
      <top style="medium">
        <color rgb="FFEBEBEB"/>
      </top>
      <bottom style="medium">
        <color rgb="FFEBEBEB"/>
      </bottom>
      <diagonal/>
    </border>
    <border>
      <left/>
      <right/>
      <top/>
      <bottom style="medium">
        <color rgb="FFEBEBEB"/>
      </bottom>
      <diagonal/>
    </border>
    <border>
      <left/>
      <right style="medium">
        <color rgb="FFEBEBEB"/>
      </right>
      <top/>
      <bottom style="medium">
        <color rgb="FFEBEBEB"/>
      </bottom>
      <diagonal/>
    </border>
    <border>
      <left/>
      <right style="thick">
        <color theme="0"/>
      </right>
      <top style="medium">
        <color theme="0"/>
      </top>
      <bottom/>
      <diagonal/>
    </border>
    <border>
      <left/>
      <right style="thick">
        <color theme="0"/>
      </right>
      <top/>
      <bottom style="medium">
        <color theme="0"/>
      </bottom>
      <diagonal/>
    </border>
    <border>
      <left style="medium">
        <color rgb="FFEBEBEB"/>
      </left>
      <right/>
      <top style="medium">
        <color rgb="FFEBEBEB"/>
      </top>
      <bottom/>
      <diagonal/>
    </border>
    <border>
      <left/>
      <right/>
      <top style="medium">
        <color rgb="FFEBEBEB"/>
      </top>
      <bottom/>
      <diagonal/>
    </border>
    <border>
      <left/>
      <right/>
      <top style="thick">
        <color theme="0"/>
      </top>
      <bottom/>
      <diagonal/>
    </border>
    <border>
      <left/>
      <right/>
      <top/>
      <bottom style="thick">
        <color theme="0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  <border>
      <left style="thick">
        <color indexed="9"/>
      </left>
      <right style="thick">
        <color indexed="9"/>
      </right>
      <top style="thick">
        <color indexed="9"/>
      </top>
      <bottom/>
      <diagonal/>
    </border>
    <border>
      <left style="thick">
        <color indexed="9"/>
      </left>
      <right/>
      <top style="medium">
        <color indexed="9"/>
      </top>
      <bottom/>
      <diagonal/>
    </border>
    <border>
      <left/>
      <right/>
      <top style="medium">
        <color indexed="9"/>
      </top>
      <bottom/>
      <diagonal/>
    </border>
    <border>
      <left/>
      <right style="thick">
        <color theme="0"/>
      </right>
      <top style="medium">
        <color indexed="9"/>
      </top>
      <bottom/>
      <diagonal/>
    </border>
    <border>
      <left/>
      <right style="thick">
        <color theme="0"/>
      </right>
      <top/>
      <bottom style="thick">
        <color indexed="9"/>
      </bottom>
      <diagonal/>
    </border>
    <border>
      <left/>
      <right style="thick">
        <color theme="0"/>
      </right>
      <top style="thick">
        <color indexed="9"/>
      </top>
      <bottom style="thick">
        <color indexed="9"/>
      </bottom>
      <diagonal/>
    </border>
    <border>
      <left style="medium">
        <color indexed="9"/>
      </left>
      <right style="thick">
        <color theme="0"/>
      </right>
      <top/>
      <bottom style="medium">
        <color indexed="9"/>
      </bottom>
      <diagonal/>
    </border>
    <border>
      <left style="medium">
        <color theme="0"/>
      </left>
      <right style="medium">
        <color theme="0"/>
      </right>
      <top style="thick">
        <color theme="0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55"/>
      </bottom>
      <diagonal/>
    </border>
    <border>
      <left/>
      <right/>
      <top/>
      <bottom style="thin">
        <color indexed="55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 style="thin">
        <color indexed="55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/>
      <top/>
      <bottom/>
      <diagonal/>
    </border>
    <border>
      <left style="thick">
        <color theme="0"/>
      </left>
      <right/>
      <top style="medium">
        <color theme="0"/>
      </top>
      <bottom/>
      <diagonal/>
    </border>
    <border>
      <left style="thick">
        <color theme="0"/>
      </left>
      <right/>
      <top/>
      <bottom style="medium">
        <color theme="0"/>
      </bottom>
      <diagonal/>
    </border>
    <border>
      <left style="thick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 style="thick">
        <color theme="0"/>
      </right>
      <top style="medium">
        <color theme="0"/>
      </top>
      <bottom style="medium">
        <color theme="0"/>
      </bottom>
      <diagonal/>
    </border>
  </borders>
  <cellStyleXfs count="25">
    <xf numFmtId="0" fontId="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0" fontId="33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2" fontId="33" fillId="0" borderId="0" applyFill="0" applyBorder="0" applyAlignment="0" applyProtection="0"/>
    <xf numFmtId="168" fontId="33" fillId="0" borderId="0" applyFill="0" applyBorder="0" applyAlignment="0" applyProtection="0"/>
    <xf numFmtId="7" fontId="33" fillId="0" borderId="0" applyFill="0" applyBorder="0" applyAlignment="0" applyProtection="0"/>
    <xf numFmtId="0" fontId="2" fillId="0" borderId="0"/>
    <xf numFmtId="0" fontId="2" fillId="0" borderId="0"/>
    <xf numFmtId="0" fontId="33" fillId="0" borderId="82" applyNumberFormat="0" applyFill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418">
    <xf numFmtId="0" fontId="0" fillId="0" borderId="0" xfId="0"/>
    <xf numFmtId="10" fontId="8" fillId="0" borderId="1" xfId="0" applyNumberFormat="1" applyFont="1" applyFill="1" applyBorder="1" applyAlignment="1">
      <alignment horizontal="center"/>
    </xf>
    <xf numFmtId="10" fontId="9" fillId="0" borderId="1" xfId="0" applyNumberFormat="1" applyFont="1" applyFill="1" applyBorder="1" applyAlignment="1">
      <alignment horizontal="center"/>
    </xf>
    <xf numFmtId="0" fontId="4" fillId="3" borderId="0" xfId="4" applyFont="1" applyFill="1" applyBorder="1"/>
    <xf numFmtId="0" fontId="3" fillId="3" borderId="0" xfId="0" applyFont="1" applyFill="1" applyBorder="1"/>
    <xf numFmtId="0" fontId="0" fillId="3" borderId="0" xfId="0" applyFill="1" applyBorder="1"/>
    <xf numFmtId="0" fontId="5" fillId="3" borderId="0" xfId="0" applyFont="1" applyFill="1" applyBorder="1" applyAlignment="1"/>
    <xf numFmtId="0" fontId="7" fillId="3" borderId="5" xfId="0" applyFont="1" applyFill="1" applyBorder="1" applyAlignment="1" applyProtection="1">
      <alignment horizontal="center" vertical="center"/>
    </xf>
    <xf numFmtId="0" fontId="4" fillId="3" borderId="2" xfId="3" applyFont="1" applyFill="1" applyBorder="1" applyAlignment="1" applyProtection="1">
      <alignment vertical="center"/>
    </xf>
    <xf numFmtId="0" fontId="4" fillId="3" borderId="1" xfId="3" applyFont="1" applyFill="1" applyBorder="1" applyAlignment="1" applyProtection="1">
      <alignment vertical="center"/>
    </xf>
    <xf numFmtId="0" fontId="0" fillId="3" borderId="0" xfId="0" applyFill="1"/>
    <xf numFmtId="0" fontId="13" fillId="3" borderId="33" xfId="0" applyFont="1" applyFill="1" applyBorder="1" applyAlignment="1">
      <alignment horizontal="center" wrapText="1"/>
    </xf>
    <xf numFmtId="164" fontId="13" fillId="3" borderId="33" xfId="1" applyNumberFormat="1" applyFont="1" applyFill="1" applyBorder="1" applyAlignment="1">
      <alignment horizontal="center" wrapText="1"/>
    </xf>
    <xf numFmtId="0" fontId="13" fillId="3" borderId="37" xfId="0" applyFont="1" applyFill="1" applyBorder="1" applyAlignment="1">
      <alignment horizontal="center" wrapText="1"/>
    </xf>
    <xf numFmtId="0" fontId="16" fillId="0" borderId="0" xfId="0" applyNumberFormat="1" applyFont="1"/>
    <xf numFmtId="0" fontId="0" fillId="0" borderId="0" xfId="0" applyAlignment="1">
      <alignment horizontal="left" indent="1"/>
    </xf>
    <xf numFmtId="164" fontId="17" fillId="4" borderId="38" xfId="1" applyNumberFormat="1" applyFont="1" applyFill="1" applyBorder="1" applyAlignment="1">
      <alignment horizontal="center" wrapText="1"/>
    </xf>
    <xf numFmtId="0" fontId="0" fillId="6" borderId="0" xfId="0" applyFill="1"/>
    <xf numFmtId="164" fontId="17" fillId="5" borderId="38" xfId="1" applyNumberFormat="1" applyFont="1" applyFill="1" applyBorder="1" applyAlignment="1">
      <alignment horizontal="center" wrapText="1"/>
    </xf>
    <xf numFmtId="10" fontId="18" fillId="5" borderId="0" xfId="5" applyNumberFormat="1" applyFont="1" applyFill="1" applyBorder="1" applyAlignment="1">
      <alignment horizontal="left" wrapText="1"/>
    </xf>
    <xf numFmtId="164" fontId="18" fillId="4" borderId="39" xfId="1" applyNumberFormat="1" applyFont="1" applyFill="1" applyBorder="1" applyAlignment="1">
      <alignment horizontal="center" wrapText="1"/>
    </xf>
    <xf numFmtId="0" fontId="19" fillId="0" borderId="0" xfId="0" applyFont="1" applyFill="1" applyBorder="1" applyAlignment="1">
      <alignment horizontal="left" indent="1"/>
    </xf>
    <xf numFmtId="164" fontId="1" fillId="6" borderId="0" xfId="1" applyNumberFormat="1" applyFont="1" applyFill="1"/>
    <xf numFmtId="0" fontId="22" fillId="3" borderId="0" xfId="0" applyFont="1" applyFill="1"/>
    <xf numFmtId="0" fontId="24" fillId="3" borderId="52" xfId="0" applyFont="1" applyFill="1" applyBorder="1" applyAlignment="1">
      <alignment horizontal="center" wrapText="1"/>
    </xf>
    <xf numFmtId="0" fontId="20" fillId="3" borderId="52" xfId="0" applyFont="1" applyFill="1" applyBorder="1" applyAlignment="1">
      <alignment horizontal="center" wrapText="1"/>
    </xf>
    <xf numFmtId="164" fontId="20" fillId="3" borderId="52" xfId="8" applyNumberFormat="1" applyFont="1" applyFill="1" applyBorder="1" applyAlignment="1">
      <alignment horizontal="center" wrapText="1"/>
    </xf>
    <xf numFmtId="0" fontId="16" fillId="0" borderId="0" xfId="0" applyFont="1"/>
    <xf numFmtId="0" fontId="25" fillId="0" borderId="0" xfId="0" applyFont="1" applyAlignment="1">
      <alignment horizontal="left" indent="1"/>
    </xf>
    <xf numFmtId="0" fontId="16" fillId="0" borderId="0" xfId="0" applyNumberFormat="1" applyFont="1" applyAlignment="1">
      <alignment horizontal="right"/>
    </xf>
    <xf numFmtId="164" fontId="16" fillId="5" borderId="54" xfId="8" applyNumberFormat="1" applyFont="1" applyFill="1" applyBorder="1" applyAlignment="1">
      <alignment horizontal="center" wrapText="1"/>
    </xf>
    <xf numFmtId="0" fontId="25" fillId="0" borderId="0" xfId="0" applyFont="1"/>
    <xf numFmtId="165" fontId="25" fillId="0" borderId="0" xfId="8" applyNumberFormat="1" applyFont="1"/>
    <xf numFmtId="10" fontId="25" fillId="0" borderId="0" xfId="0" applyNumberFormat="1" applyFont="1" applyAlignment="1">
      <alignment horizontal="left" indent="1"/>
    </xf>
    <xf numFmtId="10" fontId="27" fillId="5" borderId="0" xfId="7" applyNumberFormat="1" applyFont="1" applyFill="1" applyBorder="1" applyAlignment="1">
      <alignment horizontal="left" wrapText="1"/>
    </xf>
    <xf numFmtId="10" fontId="26" fillId="5" borderId="0" xfId="7" applyNumberFormat="1" applyFont="1" applyFill="1" applyBorder="1" applyAlignment="1">
      <alignment horizontal="left" wrapText="1"/>
    </xf>
    <xf numFmtId="165" fontId="28" fillId="5" borderId="0" xfId="8" applyNumberFormat="1" applyFont="1" applyFill="1"/>
    <xf numFmtId="164" fontId="26" fillId="5" borderId="54" xfId="8" applyNumberFormat="1" applyFont="1" applyFill="1" applyBorder="1" applyAlignment="1">
      <alignment horizontal="center" wrapText="1"/>
    </xf>
    <xf numFmtId="165" fontId="26" fillId="5" borderId="54" xfId="8" applyNumberFormat="1" applyFont="1" applyFill="1" applyBorder="1" applyAlignment="1">
      <alignment horizontal="center" wrapText="1"/>
    </xf>
    <xf numFmtId="0" fontId="16" fillId="0" borderId="0" xfId="0" applyFont="1" applyFill="1"/>
    <xf numFmtId="165" fontId="16" fillId="0" borderId="0" xfId="8" applyNumberFormat="1" applyFont="1" applyAlignment="1">
      <alignment horizontal="right"/>
    </xf>
    <xf numFmtId="0" fontId="26" fillId="0" borderId="0" xfId="0" applyFont="1" applyFill="1" applyBorder="1" applyAlignment="1">
      <alignment horizontal="left" indent="1"/>
    </xf>
    <xf numFmtId="166" fontId="29" fillId="0" borderId="0" xfId="0" applyNumberFormat="1" applyFont="1"/>
    <xf numFmtId="167" fontId="27" fillId="0" borderId="0" xfId="7" applyNumberFormat="1" applyFont="1"/>
    <xf numFmtId="164" fontId="28" fillId="0" borderId="0" xfId="8" applyNumberFormat="1" applyFont="1"/>
    <xf numFmtId="10" fontId="25" fillId="0" borderId="0" xfId="0" applyNumberFormat="1" applyFont="1"/>
    <xf numFmtId="167" fontId="25" fillId="0" borderId="0" xfId="0" applyNumberFormat="1" applyFont="1"/>
    <xf numFmtId="164" fontId="25" fillId="0" borderId="0" xfId="8" applyNumberFormat="1" applyFont="1"/>
    <xf numFmtId="164" fontId="20" fillId="3" borderId="62" xfId="8" applyNumberFormat="1" applyFont="1" applyFill="1" applyBorder="1" applyAlignment="1">
      <alignment horizontal="center" wrapText="1"/>
    </xf>
    <xf numFmtId="164" fontId="16" fillId="0" borderId="0" xfId="8" applyNumberFormat="1" applyFont="1" applyAlignment="1">
      <alignment horizontal="right"/>
    </xf>
    <xf numFmtId="0" fontId="16" fillId="0" borderId="0" xfId="8" applyNumberFormat="1" applyFont="1" applyAlignment="1">
      <alignment horizontal="right"/>
    </xf>
    <xf numFmtId="164" fontId="25" fillId="0" borderId="0" xfId="0" applyNumberFormat="1" applyFont="1"/>
    <xf numFmtId="43" fontId="28" fillId="5" borderId="0" xfId="7" applyNumberFormat="1" applyFont="1" applyFill="1" applyBorder="1" applyAlignment="1">
      <alignment horizontal="left" wrapText="1"/>
    </xf>
    <xf numFmtId="164" fontId="28" fillId="5" borderId="0" xfId="8" applyNumberFormat="1" applyFont="1" applyFill="1"/>
    <xf numFmtId="164" fontId="28" fillId="5" borderId="54" xfId="8" applyNumberFormat="1" applyFont="1" applyFill="1" applyBorder="1" applyAlignment="1">
      <alignment horizontal="center" wrapText="1"/>
    </xf>
    <xf numFmtId="0" fontId="28" fillId="0" borderId="0" xfId="0" applyNumberFormat="1" applyFont="1" applyFill="1" applyBorder="1"/>
    <xf numFmtId="43" fontId="25" fillId="0" borderId="0" xfId="0" applyNumberFormat="1" applyFont="1" applyAlignment="1">
      <alignment horizontal="left" indent="1"/>
    </xf>
    <xf numFmtId="0" fontId="25" fillId="0" borderId="0" xfId="0" applyFont="1" applyFill="1"/>
    <xf numFmtId="10" fontId="20" fillId="3" borderId="52" xfId="7" applyNumberFormat="1" applyFont="1" applyFill="1" applyBorder="1" applyAlignment="1">
      <alignment horizontal="center" wrapText="1"/>
    </xf>
    <xf numFmtId="10" fontId="25" fillId="0" borderId="0" xfId="7" applyNumberFormat="1" applyFont="1" applyAlignment="1">
      <alignment horizontal="left" indent="1"/>
    </xf>
    <xf numFmtId="10" fontId="27" fillId="0" borderId="0" xfId="7" applyNumberFormat="1" applyFont="1"/>
    <xf numFmtId="10" fontId="25" fillId="0" borderId="0" xfId="7" applyNumberFormat="1" applyFont="1"/>
    <xf numFmtId="164" fontId="28" fillId="0" borderId="0" xfId="0" applyNumberFormat="1" applyFont="1"/>
    <xf numFmtId="0" fontId="20" fillId="3" borderId="65" xfId="0" applyFont="1" applyFill="1" applyBorder="1" applyAlignment="1">
      <alignment horizontal="center" vertical="center" wrapText="1"/>
    </xf>
    <xf numFmtId="0" fontId="20" fillId="3" borderId="65" xfId="0" applyFont="1" applyFill="1" applyBorder="1" applyAlignment="1">
      <alignment wrapText="1"/>
    </xf>
    <xf numFmtId="0" fontId="24" fillId="3" borderId="62" xfId="0" applyFont="1" applyFill="1" applyBorder="1" applyAlignment="1">
      <alignment horizontal="center" wrapText="1"/>
    </xf>
    <xf numFmtId="0" fontId="20" fillId="3" borderId="66" xfId="0" applyFont="1" applyFill="1" applyBorder="1" applyAlignment="1">
      <alignment horizontal="center" wrapText="1"/>
    </xf>
    <xf numFmtId="0" fontId="20" fillId="3" borderId="52" xfId="0" applyFont="1" applyFill="1" applyBorder="1" applyAlignment="1">
      <alignment horizontal="right" wrapText="1"/>
    </xf>
    <xf numFmtId="0" fontId="20" fillId="3" borderId="63" xfId="0" applyFont="1" applyFill="1" applyBorder="1" applyAlignment="1">
      <alignment horizontal="center" wrapText="1"/>
    </xf>
    <xf numFmtId="0" fontId="20" fillId="3" borderId="62" xfId="0" applyFont="1" applyFill="1" applyBorder="1" applyAlignment="1">
      <alignment horizontal="center" wrapText="1"/>
    </xf>
    <xf numFmtId="49" fontId="16" fillId="0" borderId="54" xfId="0" applyNumberFormat="1" applyFont="1" applyFill="1" applyBorder="1" applyAlignment="1">
      <alignment horizontal="left" wrapText="1"/>
    </xf>
    <xf numFmtId="0" fontId="16" fillId="0" borderId="0" xfId="0" applyFont="1" applyAlignment="1">
      <alignment horizontal="left" indent="1"/>
    </xf>
    <xf numFmtId="0" fontId="16" fillId="5" borderId="54" xfId="0" applyFont="1" applyFill="1" applyBorder="1" applyAlignment="1">
      <alignment horizontal="center" wrapText="1"/>
    </xf>
    <xf numFmtId="0" fontId="16" fillId="0" borderId="64" xfId="0" applyFont="1" applyFill="1" applyBorder="1" applyAlignment="1">
      <alignment horizontal="left" wrapText="1"/>
    </xf>
    <xf numFmtId="164" fontId="16" fillId="6" borderId="63" xfId="8" applyNumberFormat="1" applyFont="1" applyFill="1" applyBorder="1" applyAlignment="1">
      <alignment horizontal="center" wrapText="1"/>
    </xf>
    <xf numFmtId="0" fontId="16" fillId="0" borderId="63" xfId="0" applyFont="1" applyFill="1" applyBorder="1" applyAlignment="1">
      <alignment horizontal="center" wrapText="1"/>
    </xf>
    <xf numFmtId="164" fontId="30" fillId="8" borderId="63" xfId="8" applyNumberFormat="1" applyFont="1" applyFill="1" applyBorder="1" applyAlignment="1">
      <alignment horizontal="center" wrapText="1"/>
    </xf>
    <xf numFmtId="0" fontId="16" fillId="0" borderId="54" xfId="0" applyFont="1" applyFill="1" applyBorder="1" applyAlignment="1">
      <alignment horizontal="right" wrapText="1"/>
    </xf>
    <xf numFmtId="0" fontId="16" fillId="0" borderId="54" xfId="0" applyFont="1" applyFill="1" applyBorder="1" applyAlignment="1">
      <alignment horizontal="center" wrapText="1"/>
    </xf>
    <xf numFmtId="164" fontId="26" fillId="5" borderId="64" xfId="0" applyNumberFormat="1" applyFont="1" applyFill="1" applyBorder="1" applyAlignment="1">
      <alignment horizontal="left" wrapText="1"/>
    </xf>
    <xf numFmtId="0" fontId="26" fillId="5" borderId="54" xfId="0" applyFont="1" applyFill="1" applyBorder="1" applyAlignment="1">
      <alignment horizontal="center" wrapText="1"/>
    </xf>
    <xf numFmtId="164" fontId="31" fillId="5" borderId="63" xfId="8" applyNumberFormat="1" applyFont="1" applyFill="1" applyBorder="1" applyAlignment="1">
      <alignment horizontal="center" wrapText="1"/>
    </xf>
    <xf numFmtId="0" fontId="30" fillId="8" borderId="63" xfId="0" applyFont="1" applyFill="1" applyBorder="1" applyAlignment="1">
      <alignment horizontal="center" wrapText="1"/>
    </xf>
    <xf numFmtId="0" fontId="16" fillId="6" borderId="54" xfId="0" applyFont="1" applyFill="1" applyBorder="1" applyAlignment="1">
      <alignment horizontal="right" wrapText="1"/>
    </xf>
    <xf numFmtId="0" fontId="16" fillId="0" borderId="54" xfId="0" applyFont="1" applyFill="1" applyBorder="1" applyAlignment="1">
      <alignment wrapText="1"/>
    </xf>
    <xf numFmtId="0" fontId="16" fillId="0" borderId="0" xfId="0" applyFont="1" applyAlignment="1">
      <alignment horizontal="right"/>
    </xf>
    <xf numFmtId="164" fontId="26" fillId="5" borderId="54" xfId="0" applyNumberFormat="1" applyFont="1" applyFill="1" applyBorder="1" applyAlignment="1">
      <alignment horizontal="center" wrapText="1"/>
    </xf>
    <xf numFmtId="164" fontId="16" fillId="0" borderId="0" xfId="0" applyNumberFormat="1" applyFont="1"/>
    <xf numFmtId="164" fontId="16" fillId="0" borderId="0" xfId="8" applyNumberFormat="1" applyFont="1"/>
    <xf numFmtId="164" fontId="26" fillId="0" borderId="0" xfId="0" applyNumberFormat="1" applyFont="1"/>
    <xf numFmtId="0" fontId="25" fillId="0" borderId="0" xfId="0" applyFont="1" applyAlignment="1">
      <alignment horizontal="right"/>
    </xf>
    <xf numFmtId="164" fontId="16" fillId="0" borderId="63" xfId="0" applyNumberFormat="1" applyFont="1" applyFill="1" applyBorder="1" applyAlignment="1">
      <alignment horizontal="center" wrapText="1"/>
    </xf>
    <xf numFmtId="0" fontId="16" fillId="9" borderId="0" xfId="0" applyFont="1" applyFill="1" applyBorder="1" applyAlignment="1">
      <alignment horizontal="left" wrapText="1"/>
    </xf>
    <xf numFmtId="0" fontId="28" fillId="5" borderId="0" xfId="0" applyNumberFormat="1" applyFont="1" applyFill="1" applyAlignment="1">
      <alignment horizontal="center"/>
    </xf>
    <xf numFmtId="0" fontId="28" fillId="5" borderId="0" xfId="0" applyNumberFormat="1" applyFont="1" applyFill="1" applyAlignment="1">
      <alignment horizontal="right"/>
    </xf>
    <xf numFmtId="164" fontId="16" fillId="5" borderId="63" xfId="0" applyNumberFormat="1" applyFont="1" applyFill="1" applyBorder="1" applyAlignment="1">
      <alignment horizontal="center" wrapText="1"/>
    </xf>
    <xf numFmtId="164" fontId="16" fillId="5" borderId="63" xfId="8" applyNumberFormat="1" applyFont="1" applyFill="1" applyBorder="1" applyAlignment="1">
      <alignment horizontal="center" wrapText="1"/>
    </xf>
    <xf numFmtId="164" fontId="16" fillId="0" borderId="0" xfId="8" applyNumberFormat="1" applyFont="1" applyFill="1" applyAlignment="1">
      <alignment horizontal="right"/>
    </xf>
    <xf numFmtId="0" fontId="28" fillId="5" borderId="0" xfId="0" applyNumberFormat="1" applyFont="1" applyFill="1"/>
    <xf numFmtId="0" fontId="25" fillId="0" borderId="69" xfId="0" applyFont="1" applyBorder="1" applyAlignment="1">
      <alignment horizontal="center"/>
    </xf>
    <xf numFmtId="0" fontId="25" fillId="0" borderId="70" xfId="0" applyFont="1" applyBorder="1" applyAlignment="1">
      <alignment horizontal="center"/>
    </xf>
    <xf numFmtId="1" fontId="26" fillId="5" borderId="54" xfId="8" applyNumberFormat="1" applyFont="1" applyFill="1" applyBorder="1" applyAlignment="1">
      <alignment horizontal="center" wrapText="1"/>
    </xf>
    <xf numFmtId="164" fontId="20" fillId="3" borderId="73" xfId="8" applyNumberFormat="1" applyFont="1" applyFill="1" applyBorder="1" applyAlignment="1">
      <alignment horizontal="center" wrapText="1"/>
    </xf>
    <xf numFmtId="165" fontId="16" fillId="5" borderId="54" xfId="8" applyNumberFormat="1" applyFont="1" applyFill="1" applyBorder="1" applyAlignment="1">
      <alignment horizontal="center" wrapText="1"/>
    </xf>
    <xf numFmtId="165" fontId="16" fillId="6" borderId="63" xfId="8" applyNumberFormat="1" applyFont="1" applyFill="1" applyBorder="1" applyAlignment="1">
      <alignment horizontal="center" wrapText="1"/>
    </xf>
    <xf numFmtId="165" fontId="16" fillId="0" borderId="54" xfId="8" applyNumberFormat="1" applyFont="1" applyFill="1" applyBorder="1" applyAlignment="1">
      <alignment horizontal="center" wrapText="1"/>
    </xf>
    <xf numFmtId="165" fontId="16" fillId="0" borderId="63" xfId="8" applyNumberFormat="1" applyFont="1" applyFill="1" applyBorder="1" applyAlignment="1">
      <alignment horizontal="center" wrapText="1"/>
    </xf>
    <xf numFmtId="0" fontId="25" fillId="0" borderId="0" xfId="8" applyNumberFormat="1" applyFont="1"/>
    <xf numFmtId="165" fontId="16" fillId="5" borderId="63" xfId="8" applyNumberFormat="1" applyFont="1" applyFill="1" applyBorder="1" applyAlignment="1">
      <alignment horizontal="center" wrapText="1"/>
    </xf>
    <xf numFmtId="165" fontId="16" fillId="0" borderId="0" xfId="8" applyNumberFormat="1" applyFont="1"/>
    <xf numFmtId="164" fontId="16" fillId="0" borderId="63" xfId="8" applyNumberFormat="1" applyFont="1" applyFill="1" applyBorder="1" applyAlignment="1">
      <alignment horizontal="center" wrapText="1"/>
    </xf>
    <xf numFmtId="164" fontId="16" fillId="0" borderId="54" xfId="8" applyNumberFormat="1" applyFont="1" applyFill="1" applyBorder="1" applyAlignment="1">
      <alignment horizontal="center" wrapText="1"/>
    </xf>
    <xf numFmtId="164" fontId="16" fillId="0" borderId="54" xfId="8" applyNumberFormat="1" applyFont="1" applyFill="1" applyBorder="1" applyAlignment="1">
      <alignment horizontal="right" wrapText="1"/>
    </xf>
    <xf numFmtId="164" fontId="16" fillId="6" borderId="54" xfId="8" applyNumberFormat="1" applyFont="1" applyFill="1" applyBorder="1" applyAlignment="1">
      <alignment horizontal="right" wrapText="1"/>
    </xf>
    <xf numFmtId="164" fontId="16" fillId="6" borderId="54" xfId="8" applyNumberFormat="1" applyFont="1" applyFill="1" applyBorder="1" applyAlignment="1">
      <alignment horizontal="center" wrapText="1"/>
    </xf>
    <xf numFmtId="0" fontId="13" fillId="3" borderId="80" xfId="0" applyFont="1" applyFill="1" applyBorder="1" applyAlignment="1">
      <alignment horizontal="center" wrapText="1"/>
    </xf>
    <xf numFmtId="164" fontId="17" fillId="5" borderId="39" xfId="1" applyNumberFormat="1" applyFont="1" applyFill="1" applyBorder="1" applyAlignment="1">
      <alignment horizontal="center" wrapText="1"/>
    </xf>
    <xf numFmtId="164" fontId="22" fillId="3" borderId="0" xfId="8" applyNumberFormat="1" applyFont="1" applyFill="1"/>
    <xf numFmtId="164" fontId="16" fillId="5" borderId="54" xfId="0" applyNumberFormat="1" applyFont="1" applyFill="1" applyBorder="1" applyAlignment="1">
      <alignment horizontal="center" wrapText="1"/>
    </xf>
    <xf numFmtId="164" fontId="16" fillId="4" borderId="54" xfId="0" applyNumberFormat="1" applyFont="1" applyFill="1" applyBorder="1" applyAlignment="1">
      <alignment horizontal="center" wrapText="1"/>
    </xf>
    <xf numFmtId="164" fontId="16" fillId="4" borderId="63" xfId="0" applyNumberFormat="1" applyFont="1" applyFill="1" applyBorder="1" applyAlignment="1">
      <alignment horizontal="center" wrapText="1"/>
    </xf>
    <xf numFmtId="165" fontId="26" fillId="5" borderId="0" xfId="8" applyNumberFormat="1" applyFont="1" applyFill="1"/>
    <xf numFmtId="0" fontId="37" fillId="0" borderId="0" xfId="0" applyFont="1" applyProtection="1"/>
    <xf numFmtId="0" fontId="38" fillId="11" borderId="83" xfId="0" applyFont="1" applyFill="1" applyBorder="1" applyProtection="1"/>
    <xf numFmtId="0" fontId="41" fillId="0" borderId="0" xfId="0" applyFont="1" applyProtection="1"/>
    <xf numFmtId="0" fontId="38" fillId="11" borderId="86" xfId="0" applyFont="1" applyFill="1" applyBorder="1" applyAlignment="1" applyProtection="1">
      <alignment vertical="center"/>
    </xf>
    <xf numFmtId="0" fontId="38" fillId="11" borderId="86" xfId="0" applyFont="1" applyFill="1" applyBorder="1" applyAlignment="1" applyProtection="1">
      <alignment vertical="center" wrapText="1"/>
    </xf>
    <xf numFmtId="0" fontId="40" fillId="11" borderId="87" xfId="0" applyFont="1" applyFill="1" applyBorder="1" applyAlignment="1" applyProtection="1">
      <alignment horizontal="center"/>
    </xf>
    <xf numFmtId="0" fontId="40" fillId="11" borderId="88" xfId="0" applyFont="1" applyFill="1" applyBorder="1" applyAlignment="1" applyProtection="1">
      <alignment horizontal="center"/>
    </xf>
    <xf numFmtId="0" fontId="42" fillId="12" borderId="1" xfId="0" applyFont="1" applyFill="1" applyBorder="1" applyAlignment="1">
      <alignment horizontal="center" vertical="center" wrapText="1"/>
    </xf>
    <xf numFmtId="43" fontId="42" fillId="12" borderId="1" xfId="1" applyFont="1" applyFill="1" applyBorder="1" applyAlignment="1">
      <alignment horizontal="center" vertical="center" wrapText="1"/>
    </xf>
    <xf numFmtId="0" fontId="43" fillId="0" borderId="0" xfId="0" applyFont="1" applyProtection="1"/>
    <xf numFmtId="0" fontId="38" fillId="11" borderId="2" xfId="0" applyFont="1" applyFill="1" applyBorder="1" applyAlignment="1" applyProtection="1">
      <alignment vertical="center"/>
    </xf>
    <xf numFmtId="0" fontId="38" fillId="11" borderId="2" xfId="0" applyFont="1" applyFill="1" applyBorder="1" applyAlignment="1" applyProtection="1">
      <alignment vertical="center" wrapText="1"/>
    </xf>
    <xf numFmtId="9" fontId="44" fillId="12" borderId="1" xfId="0" applyNumberFormat="1" applyFont="1" applyFill="1" applyBorder="1" applyAlignment="1">
      <alignment horizontal="center" vertical="center" wrapText="1"/>
    </xf>
    <xf numFmtId="169" fontId="44" fillId="12" borderId="1" xfId="8" applyNumberFormat="1" applyFont="1" applyFill="1" applyBorder="1" applyAlignment="1">
      <alignment horizontal="center" vertical="center" wrapText="1"/>
    </xf>
    <xf numFmtId="2" fontId="44" fillId="12" borderId="1" xfId="0" applyNumberFormat="1" applyFont="1" applyFill="1" applyBorder="1" applyAlignment="1">
      <alignment horizontal="center" vertical="center" wrapText="1"/>
    </xf>
    <xf numFmtId="0" fontId="41" fillId="0" borderId="0" xfId="0" applyFont="1" applyBorder="1" applyProtection="1"/>
    <xf numFmtId="0" fontId="42" fillId="6" borderId="1" xfId="0" applyFont="1" applyFill="1" applyBorder="1" applyAlignment="1">
      <alignment vertical="center"/>
    </xf>
    <xf numFmtId="0" fontId="42" fillId="6" borderId="1" xfId="3" applyFont="1" applyFill="1" applyBorder="1" applyAlignment="1" applyProtection="1">
      <alignment vertical="center"/>
    </xf>
    <xf numFmtId="0" fontId="42" fillId="0" borderId="1" xfId="0" applyFont="1" applyFill="1" applyBorder="1" applyAlignment="1" applyProtection="1">
      <alignment horizontal="center" vertical="center"/>
    </xf>
    <xf numFmtId="0" fontId="42" fillId="10" borderId="1" xfId="3" applyFont="1" applyFill="1" applyBorder="1" applyAlignment="1" applyProtection="1">
      <alignment vertical="center"/>
    </xf>
    <xf numFmtId="0" fontId="42" fillId="10" borderId="1" xfId="0" applyFont="1" applyFill="1" applyBorder="1" applyAlignment="1" applyProtection="1">
      <alignment vertical="center"/>
    </xf>
    <xf numFmtId="10" fontId="0" fillId="6" borderId="1" xfId="7" applyNumberFormat="1" applyFont="1" applyFill="1" applyBorder="1" applyAlignment="1" applyProtection="1">
      <alignment horizontal="center" vertical="center"/>
    </xf>
    <xf numFmtId="10" fontId="0" fillId="0" borderId="1" xfId="7" applyNumberFormat="1" applyFont="1" applyFill="1" applyBorder="1" applyAlignment="1" applyProtection="1">
      <alignment horizontal="center" vertical="center"/>
    </xf>
    <xf numFmtId="2" fontId="0" fillId="6" borderId="1" xfId="7" applyNumberFormat="1" applyFont="1" applyFill="1" applyBorder="1" applyAlignment="1" applyProtection="1">
      <alignment horizontal="center" vertical="center"/>
    </xf>
    <xf numFmtId="10" fontId="0" fillId="0" borderId="1" xfId="0" applyNumberFormat="1" applyBorder="1"/>
    <xf numFmtId="10" fontId="12" fillId="6" borderId="1" xfId="7" applyNumberFormat="1" applyFont="1" applyFill="1" applyBorder="1" applyAlignment="1" applyProtection="1">
      <alignment horizontal="center" vertical="center"/>
    </xf>
    <xf numFmtId="10" fontId="12" fillId="13" borderId="1" xfId="7" applyNumberFormat="1" applyFont="1" applyFill="1" applyBorder="1" applyAlignment="1" applyProtection="1">
      <alignment horizontal="center" vertical="center"/>
    </xf>
    <xf numFmtId="10" fontId="37" fillId="0" borderId="1" xfId="0" applyNumberFormat="1" applyFont="1" applyBorder="1" applyProtection="1"/>
    <xf numFmtId="10" fontId="37" fillId="2" borderId="1" xfId="0" applyNumberFormat="1" applyFont="1" applyFill="1" applyBorder="1" applyProtection="1"/>
    <xf numFmtId="0" fontId="42" fillId="6" borderId="1" xfId="16" applyFont="1" applyFill="1" applyBorder="1" applyAlignment="1" applyProtection="1">
      <alignment vertical="center"/>
    </xf>
    <xf numFmtId="0" fontId="42" fillId="10" borderId="1" xfId="16" applyFont="1" applyFill="1" applyBorder="1" applyAlignment="1" applyProtection="1">
      <alignment vertical="center"/>
    </xf>
    <xf numFmtId="10" fontId="37" fillId="0" borderId="0" xfId="0" applyNumberFormat="1" applyFont="1" applyProtection="1"/>
    <xf numFmtId="0" fontId="37" fillId="0" borderId="0" xfId="0" applyFont="1" applyFill="1" applyBorder="1" applyProtection="1"/>
    <xf numFmtId="0" fontId="37" fillId="10" borderId="0" xfId="0" applyFont="1" applyFill="1" applyBorder="1" applyProtection="1"/>
    <xf numFmtId="9" fontId="45" fillId="12" borderId="1" xfId="0" applyNumberFormat="1" applyFont="1" applyFill="1" applyBorder="1" applyAlignment="1">
      <alignment horizontal="center" vertical="center" wrapText="1"/>
    </xf>
    <xf numFmtId="9" fontId="46" fillId="12" borderId="1" xfId="0" applyNumberFormat="1" applyFont="1" applyFill="1" applyBorder="1" applyAlignment="1">
      <alignment horizontal="center" vertical="center" wrapText="1"/>
    </xf>
    <xf numFmtId="9" fontId="46" fillId="2" borderId="1" xfId="0" applyNumberFormat="1" applyFont="1" applyFill="1" applyBorder="1" applyAlignment="1">
      <alignment horizontal="center" vertical="center" wrapText="1"/>
    </xf>
    <xf numFmtId="10" fontId="37" fillId="0" borderId="1" xfId="7" applyNumberFormat="1" applyFont="1" applyBorder="1" applyAlignment="1" applyProtection="1">
      <alignment horizontal="center"/>
    </xf>
    <xf numFmtId="2" fontId="37" fillId="0" borderId="1" xfId="7" applyNumberFormat="1" applyFont="1" applyBorder="1" applyAlignment="1" applyProtection="1">
      <alignment horizontal="center"/>
    </xf>
    <xf numFmtId="9" fontId="37" fillId="2" borderId="1" xfId="7" applyNumberFormat="1" applyFont="1" applyFill="1" applyBorder="1" applyAlignment="1" applyProtection="1">
      <alignment horizontal="center"/>
    </xf>
    <xf numFmtId="10" fontId="37" fillId="2" borderId="1" xfId="7" applyNumberFormat="1" applyFont="1" applyFill="1" applyBorder="1" applyAlignment="1" applyProtection="1">
      <alignment horizontal="center"/>
    </xf>
    <xf numFmtId="9" fontId="44" fillId="14" borderId="1" xfId="0" applyNumberFormat="1" applyFont="1" applyFill="1" applyBorder="1" applyAlignment="1">
      <alignment horizontal="center" vertical="center" wrapText="1"/>
    </xf>
    <xf numFmtId="10" fontId="37" fillId="0" borderId="1" xfId="7" applyNumberFormat="1" applyFont="1" applyFill="1" applyBorder="1" applyAlignment="1" applyProtection="1">
      <alignment horizontal="center"/>
    </xf>
    <xf numFmtId="2" fontId="37" fillId="0" borderId="1" xfId="7" applyNumberFormat="1" applyFont="1" applyFill="1" applyBorder="1" applyAlignment="1" applyProtection="1">
      <alignment horizontal="center"/>
    </xf>
    <xf numFmtId="9" fontId="37" fillId="0" borderId="1" xfId="7" applyFont="1" applyFill="1" applyBorder="1" applyAlignment="1" applyProtection="1">
      <alignment horizontal="center"/>
    </xf>
    <xf numFmtId="9" fontId="37" fillId="0" borderId="1" xfId="7" applyFont="1" applyBorder="1" applyAlignment="1" applyProtection="1">
      <alignment horizontal="center"/>
    </xf>
    <xf numFmtId="0" fontId="26" fillId="0" borderId="0" xfId="0" applyFont="1"/>
    <xf numFmtId="164" fontId="26" fillId="0" borderId="0" xfId="0" applyNumberFormat="1" applyFont="1" applyAlignment="1">
      <alignment horizontal="center"/>
    </xf>
    <xf numFmtId="164" fontId="26" fillId="0" borderId="0" xfId="8" applyNumberFormat="1" applyFont="1"/>
    <xf numFmtId="1" fontId="26" fillId="5" borderId="54" xfId="8" applyNumberFormat="1" applyFont="1" applyFill="1" applyBorder="1" applyAlignment="1">
      <alignment horizontal="right" wrapText="1"/>
    </xf>
    <xf numFmtId="1" fontId="16" fillId="5" borderId="54" xfId="8" applyNumberFormat="1" applyFont="1" applyFill="1" applyBorder="1" applyAlignment="1">
      <alignment horizontal="right" wrapText="1"/>
    </xf>
    <xf numFmtId="0" fontId="26" fillId="5" borderId="0" xfId="0" applyNumberFormat="1" applyFont="1" applyFill="1"/>
    <xf numFmtId="165" fontId="26" fillId="5" borderId="0" xfId="8" applyNumberFormat="1" applyFont="1" applyFill="1" applyAlignment="1">
      <alignment horizontal="center"/>
    </xf>
    <xf numFmtId="166" fontId="27" fillId="0" borderId="0" xfId="0" applyNumberFormat="1" applyFont="1"/>
    <xf numFmtId="165" fontId="26" fillId="0" borderId="0" xfId="8" applyNumberFormat="1" applyFont="1"/>
    <xf numFmtId="10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10" fontId="37" fillId="0" borderId="1" xfId="0" applyNumberFormat="1" applyFont="1" applyFill="1" applyBorder="1" applyProtection="1"/>
    <xf numFmtId="10" fontId="27" fillId="5" borderId="0" xfId="7" applyNumberFormat="1" applyFont="1" applyFill="1" applyBorder="1" applyAlignment="1">
      <alignment horizontal="center"/>
    </xf>
    <xf numFmtId="0" fontId="47" fillId="3" borderId="0" xfId="0" applyFont="1" applyFill="1"/>
    <xf numFmtId="10" fontId="47" fillId="3" borderId="0" xfId="0" applyNumberFormat="1" applyFont="1" applyFill="1"/>
    <xf numFmtId="164" fontId="17" fillId="4" borderId="39" xfId="1" applyNumberFormat="1" applyFont="1" applyFill="1" applyBorder="1" applyAlignment="1">
      <alignment horizontal="center" wrapText="1"/>
    </xf>
    <xf numFmtId="164" fontId="18" fillId="5" borderId="38" xfId="1" applyNumberFormat="1" applyFont="1" applyFill="1" applyBorder="1" applyAlignment="1">
      <alignment horizontal="center" wrapText="1"/>
    </xf>
    <xf numFmtId="164" fontId="18" fillId="4" borderId="38" xfId="1" applyNumberFormat="1" applyFont="1" applyFill="1" applyBorder="1" applyAlignment="1">
      <alignment horizontal="center" wrapText="1"/>
    </xf>
    <xf numFmtId="0" fontId="51" fillId="3" borderId="52" xfId="0" applyFont="1" applyFill="1" applyBorder="1" applyAlignment="1">
      <alignment horizontal="center" wrapText="1"/>
    </xf>
    <xf numFmtId="0" fontId="48" fillId="3" borderId="52" xfId="0" applyFont="1" applyFill="1" applyBorder="1" applyAlignment="1">
      <alignment horizontal="center" wrapText="1"/>
    </xf>
    <xf numFmtId="164" fontId="48" fillId="3" borderId="52" xfId="18" applyNumberFormat="1" applyFont="1" applyFill="1" applyBorder="1" applyAlignment="1">
      <alignment horizontal="center" wrapText="1"/>
    </xf>
    <xf numFmtId="0" fontId="6" fillId="3" borderId="4" xfId="0" applyFont="1" applyFill="1" applyBorder="1" applyAlignment="1"/>
    <xf numFmtId="0" fontId="6" fillId="3" borderId="0" xfId="0" applyFont="1" applyFill="1" applyBorder="1" applyAlignment="1"/>
    <xf numFmtId="165" fontId="16" fillId="0" borderId="0" xfId="19" applyNumberFormat="1" applyFont="1" applyAlignment="1">
      <alignment horizontal="right"/>
    </xf>
    <xf numFmtId="0" fontId="16" fillId="0" borderId="0" xfId="0" applyNumberFormat="1" applyFont="1" applyAlignment="1">
      <alignment horizontal="right"/>
    </xf>
    <xf numFmtId="0" fontId="16" fillId="0" borderId="0" xfId="0" applyFont="1" applyAlignment="1">
      <alignment horizontal="right"/>
    </xf>
    <xf numFmtId="164" fontId="26" fillId="5" borderId="54" xfId="18" applyNumberFormat="1" applyFont="1" applyFill="1" applyBorder="1" applyAlignment="1">
      <alignment horizontal="center" wrapText="1"/>
    </xf>
    <xf numFmtId="10" fontId="26" fillId="5" borderId="0" xfId="7" applyNumberFormat="1" applyFont="1" applyFill="1" applyBorder="1" applyAlignment="1">
      <alignment horizontal="left" wrapText="1"/>
    </xf>
    <xf numFmtId="165" fontId="16" fillId="0" borderId="0" xfId="19" applyNumberFormat="1" applyFont="1" applyAlignment="1">
      <alignment horizontal="right"/>
    </xf>
    <xf numFmtId="0" fontId="16" fillId="0" borderId="0" xfId="0" applyNumberFormat="1" applyFont="1" applyAlignment="1">
      <alignment horizontal="right"/>
    </xf>
    <xf numFmtId="0" fontId="16" fillId="0" borderId="0" xfId="0" applyFont="1" applyAlignment="1">
      <alignment horizontal="right"/>
    </xf>
    <xf numFmtId="10" fontId="8" fillId="0" borderId="1" xfId="0" applyNumberFormat="1" applyFont="1" applyFill="1" applyBorder="1" applyAlignment="1">
      <alignment horizontal="center"/>
    </xf>
    <xf numFmtId="0" fontId="6" fillId="3" borderId="3" xfId="0" applyFont="1" applyFill="1" applyBorder="1" applyAlignment="1"/>
    <xf numFmtId="10" fontId="8" fillId="3" borderId="1" xfId="0" applyNumberFormat="1" applyFont="1" applyFill="1" applyBorder="1" applyAlignment="1">
      <alignment horizontal="center"/>
    </xf>
    <xf numFmtId="164" fontId="16" fillId="0" borderId="0" xfId="18" applyNumberFormat="1" applyFont="1" applyAlignment="1">
      <alignment horizontal="right"/>
    </xf>
    <xf numFmtId="164" fontId="16" fillId="5" borderId="54" xfId="18" applyNumberFormat="1" applyFont="1" applyFill="1" applyBorder="1" applyAlignment="1">
      <alignment horizontal="center" wrapText="1"/>
    </xf>
    <xf numFmtId="164" fontId="16" fillId="0" borderId="0" xfId="18" applyNumberFormat="1" applyFont="1" applyFill="1" applyAlignment="1">
      <alignment horizontal="right"/>
    </xf>
    <xf numFmtId="0" fontId="0" fillId="0" borderId="0" xfId="0" applyFill="1"/>
    <xf numFmtId="166" fontId="29" fillId="0" borderId="0" xfId="0" applyNumberFormat="1" applyFont="1" applyFill="1"/>
    <xf numFmtId="10" fontId="1" fillId="0" borderId="0" xfId="5" applyNumberFormat="1" applyFont="1" applyFill="1"/>
    <xf numFmtId="164" fontId="12" fillId="0" borderId="0" xfId="1" applyNumberFormat="1" applyFont="1" applyFill="1"/>
    <xf numFmtId="10" fontId="25" fillId="0" borderId="0" xfId="0" applyNumberFormat="1" applyFont="1" applyFill="1"/>
    <xf numFmtId="10" fontId="0" fillId="0" borderId="0" xfId="0" applyNumberFormat="1" applyFill="1"/>
    <xf numFmtId="164" fontId="1" fillId="0" borderId="0" xfId="1" applyNumberFormat="1" applyFont="1" applyFill="1"/>
    <xf numFmtId="10" fontId="31" fillId="5" borderId="0" xfId="7" applyNumberFormat="1" applyFont="1" applyFill="1" applyBorder="1" applyAlignment="1">
      <alignment horizontal="left" wrapText="1"/>
    </xf>
    <xf numFmtId="10" fontId="18" fillId="4" borderId="0" xfId="7" applyNumberFormat="1" applyFont="1" applyFill="1" applyBorder="1" applyAlignment="1">
      <alignment horizontal="left" wrapText="1"/>
    </xf>
    <xf numFmtId="0" fontId="18" fillId="4" borderId="0" xfId="7" applyNumberFormat="1" applyFont="1" applyFill="1" applyBorder="1" applyAlignment="1">
      <alignment horizontal="left" wrapText="1"/>
    </xf>
    <xf numFmtId="10" fontId="26" fillId="5" borderId="0" xfId="7" applyNumberFormat="1" applyFont="1" applyFill="1" applyBorder="1" applyAlignment="1">
      <alignment horizontal="left" wrapText="1"/>
    </xf>
    <xf numFmtId="0" fontId="11" fillId="3" borderId="6" xfId="0" applyFont="1" applyFill="1" applyBorder="1" applyAlignment="1">
      <alignment horizontal="center" vertical="center" wrapText="1"/>
    </xf>
    <xf numFmtId="0" fontId="11" fillId="3" borderId="7" xfId="0" applyFont="1" applyFill="1" applyBorder="1" applyAlignment="1">
      <alignment horizontal="center" vertical="center" wrapText="1"/>
    </xf>
    <xf numFmtId="0" fontId="11" fillId="3" borderId="8" xfId="0" applyFont="1" applyFill="1" applyBorder="1" applyAlignment="1">
      <alignment horizontal="center" vertical="center" wrapText="1"/>
    </xf>
    <xf numFmtId="0" fontId="10" fillId="3" borderId="6" xfId="0" applyFont="1" applyFill="1" applyBorder="1" applyAlignment="1" applyProtection="1">
      <alignment horizontal="center" vertical="center"/>
    </xf>
    <xf numFmtId="0" fontId="10" fillId="3" borderId="7" xfId="0" applyFont="1" applyFill="1" applyBorder="1" applyAlignment="1" applyProtection="1">
      <alignment horizontal="center" vertical="center"/>
    </xf>
    <xf numFmtId="0" fontId="10" fillId="3" borderId="8" xfId="0" applyFont="1" applyFill="1" applyBorder="1" applyAlignment="1" applyProtection="1">
      <alignment horizontal="center" vertical="center"/>
    </xf>
    <xf numFmtId="0" fontId="6" fillId="3" borderId="4" xfId="0" applyFont="1" applyFill="1" applyBorder="1" applyAlignment="1">
      <alignment horizontal="center"/>
    </xf>
    <xf numFmtId="0" fontId="6" fillId="3" borderId="0" xfId="0" applyFont="1" applyFill="1" applyBorder="1" applyAlignment="1">
      <alignment horizontal="center"/>
    </xf>
    <xf numFmtId="0" fontId="7" fillId="3" borderId="17" xfId="0" applyFont="1" applyFill="1" applyBorder="1" applyAlignment="1" applyProtection="1">
      <alignment horizontal="center" vertical="center"/>
    </xf>
    <xf numFmtId="0" fontId="7" fillId="3" borderId="18" xfId="0" applyFont="1" applyFill="1" applyBorder="1" applyAlignment="1" applyProtection="1">
      <alignment horizontal="center" vertical="center"/>
    </xf>
    <xf numFmtId="0" fontId="11" fillId="3" borderId="9" xfId="0" applyFont="1" applyFill="1" applyBorder="1" applyAlignment="1">
      <alignment horizontal="center" vertical="center" wrapText="1"/>
    </xf>
    <xf numFmtId="0" fontId="11" fillId="3" borderId="4" xfId="0" applyFont="1" applyFill="1" applyBorder="1" applyAlignment="1">
      <alignment horizontal="center" vertical="center" wrapText="1"/>
    </xf>
    <xf numFmtId="0" fontId="11" fillId="3" borderId="10" xfId="0" applyFont="1" applyFill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/>
    </xf>
    <xf numFmtId="0" fontId="6" fillId="3" borderId="12" xfId="0" applyFont="1" applyFill="1" applyBorder="1" applyAlignment="1">
      <alignment horizontal="center"/>
    </xf>
    <xf numFmtId="0" fontId="6" fillId="3" borderId="13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7" fillId="3" borderId="14" xfId="0" applyFont="1" applyFill="1" applyBorder="1" applyAlignment="1" applyProtection="1">
      <alignment horizontal="center" vertical="center"/>
    </xf>
    <xf numFmtId="0" fontId="7" fillId="3" borderId="15" xfId="0" applyFont="1" applyFill="1" applyBorder="1" applyAlignment="1" applyProtection="1">
      <alignment horizontal="center" vertical="center"/>
    </xf>
    <xf numFmtId="0" fontId="7" fillId="3" borderId="16" xfId="0" applyFont="1" applyFill="1" applyBorder="1" applyAlignment="1" applyProtection="1">
      <alignment horizontal="center" vertical="center"/>
    </xf>
    <xf numFmtId="49" fontId="26" fillId="5" borderId="55" xfId="0" applyNumberFormat="1" applyFont="1" applyFill="1" applyBorder="1" applyAlignment="1">
      <alignment horizontal="left" wrapText="1"/>
    </xf>
    <xf numFmtId="49" fontId="26" fillId="5" borderId="0" xfId="0" applyNumberFormat="1" applyFont="1" applyFill="1" applyBorder="1" applyAlignment="1">
      <alignment horizontal="left" wrapText="1"/>
    </xf>
    <xf numFmtId="0" fontId="13" fillId="3" borderId="19" xfId="0" applyFont="1" applyFill="1" applyBorder="1" applyAlignment="1">
      <alignment horizontal="center" vertical="center" wrapText="1"/>
    </xf>
    <xf numFmtId="0" fontId="13" fillId="3" borderId="24" xfId="0" applyFont="1" applyFill="1" applyBorder="1" applyAlignment="1">
      <alignment horizontal="center" vertical="center" wrapText="1"/>
    </xf>
    <xf numFmtId="0" fontId="13" fillId="3" borderId="33" xfId="0" applyFont="1" applyFill="1" applyBorder="1" applyAlignment="1">
      <alignment horizontal="center" vertical="center" wrapText="1"/>
    </xf>
    <xf numFmtId="0" fontId="13" fillId="3" borderId="25" xfId="0" applyFont="1" applyFill="1" applyBorder="1" applyAlignment="1">
      <alignment horizontal="center" vertical="center" wrapText="1"/>
    </xf>
    <xf numFmtId="0" fontId="20" fillId="3" borderId="41" xfId="0" applyFont="1" applyFill="1" applyBorder="1" applyAlignment="1">
      <alignment horizontal="center" vertical="center" wrapText="1"/>
    </xf>
    <xf numFmtId="0" fontId="20" fillId="3" borderId="46" xfId="0" applyFont="1" applyFill="1" applyBorder="1" applyAlignment="1">
      <alignment horizontal="center" vertical="center" wrapText="1"/>
    </xf>
    <xf numFmtId="0" fontId="20" fillId="3" borderId="53" xfId="0" applyFont="1" applyFill="1" applyBorder="1" applyAlignment="1">
      <alignment horizontal="center" vertical="center" wrapText="1"/>
    </xf>
    <xf numFmtId="0" fontId="13" fillId="3" borderId="20" xfId="0" applyFont="1" applyFill="1" applyBorder="1" applyAlignment="1">
      <alignment horizontal="center" vertical="center" wrapText="1"/>
    </xf>
    <xf numFmtId="0" fontId="13" fillId="3" borderId="26" xfId="0" applyFont="1" applyFill="1" applyBorder="1" applyAlignment="1">
      <alignment horizontal="center" vertical="center" wrapText="1"/>
    </xf>
    <xf numFmtId="0" fontId="13" fillId="3" borderId="34" xfId="0" applyFont="1" applyFill="1" applyBorder="1" applyAlignment="1">
      <alignment horizontal="center" vertical="center" wrapText="1"/>
    </xf>
    <xf numFmtId="0" fontId="14" fillId="3" borderId="21" xfId="0" applyFont="1" applyFill="1" applyBorder="1" applyAlignment="1">
      <alignment horizontal="center" vertical="center" wrapText="1"/>
    </xf>
    <xf numFmtId="0" fontId="14" fillId="3" borderId="22" xfId="0" applyFont="1" applyFill="1" applyBorder="1" applyAlignment="1">
      <alignment horizontal="center" vertical="center" wrapText="1"/>
    </xf>
    <xf numFmtId="0" fontId="14" fillId="3" borderId="23" xfId="0" applyFont="1" applyFill="1" applyBorder="1" applyAlignment="1">
      <alignment horizontal="center" vertical="center" wrapText="1"/>
    </xf>
    <xf numFmtId="0" fontId="15" fillId="3" borderId="27" xfId="0" applyFont="1" applyFill="1" applyBorder="1" applyAlignment="1">
      <alignment horizontal="center" vertical="center" wrapText="1"/>
    </xf>
    <xf numFmtId="0" fontId="15" fillId="3" borderId="0" xfId="0" applyFont="1" applyFill="1" applyBorder="1" applyAlignment="1">
      <alignment horizontal="center" vertical="center" wrapText="1"/>
    </xf>
    <xf numFmtId="0" fontId="15" fillId="3" borderId="30" xfId="0" applyFont="1" applyFill="1" applyBorder="1" applyAlignment="1">
      <alignment horizontal="center" vertical="center" wrapText="1"/>
    </xf>
    <xf numFmtId="0" fontId="15" fillId="3" borderId="31" xfId="0" applyFont="1" applyFill="1" applyBorder="1" applyAlignment="1">
      <alignment horizontal="center" vertical="center" wrapText="1"/>
    </xf>
    <xf numFmtId="0" fontId="15" fillId="3" borderId="28" xfId="0" applyFont="1" applyFill="1" applyBorder="1" applyAlignment="1">
      <alignment horizontal="center" vertical="center" wrapText="1"/>
    </xf>
    <xf numFmtId="0" fontId="15" fillId="3" borderId="29" xfId="0" applyFont="1" applyFill="1" applyBorder="1" applyAlignment="1">
      <alignment horizontal="center" vertical="center" wrapText="1"/>
    </xf>
    <xf numFmtId="0" fontId="15" fillId="3" borderId="32" xfId="0" applyFont="1" applyFill="1" applyBorder="1" applyAlignment="1">
      <alignment horizontal="center" vertical="center" wrapText="1"/>
    </xf>
    <xf numFmtId="0" fontId="13" fillId="3" borderId="35" xfId="0" applyFont="1" applyFill="1" applyBorder="1" applyAlignment="1">
      <alignment horizontal="center" vertical="center" wrapText="1"/>
    </xf>
    <xf numFmtId="0" fontId="13" fillId="3" borderId="36" xfId="0" applyFont="1" applyFill="1" applyBorder="1" applyAlignment="1">
      <alignment horizontal="center" vertical="center" wrapText="1"/>
    </xf>
    <xf numFmtId="0" fontId="13" fillId="3" borderId="28" xfId="0" applyFont="1" applyFill="1" applyBorder="1" applyAlignment="1">
      <alignment horizontal="center" vertical="center" wrapText="1"/>
    </xf>
    <xf numFmtId="0" fontId="13" fillId="3" borderId="32" xfId="0" applyFont="1" applyFill="1" applyBorder="1" applyAlignment="1">
      <alignment horizontal="center" vertical="center" wrapText="1"/>
    </xf>
    <xf numFmtId="0" fontId="20" fillId="3" borderId="40" xfId="0" applyFont="1" applyFill="1" applyBorder="1" applyAlignment="1">
      <alignment horizontal="center" vertical="center" wrapText="1"/>
    </xf>
    <xf numFmtId="0" fontId="20" fillId="3" borderId="44" xfId="0" applyFont="1" applyFill="1" applyBorder="1" applyAlignment="1">
      <alignment horizontal="center" vertical="center" wrapText="1"/>
    </xf>
    <xf numFmtId="0" fontId="20" fillId="3" borderId="52" xfId="0" applyFont="1" applyFill="1" applyBorder="1" applyAlignment="1">
      <alignment horizontal="center" vertical="center" wrapText="1"/>
    </xf>
    <xf numFmtId="0" fontId="20" fillId="3" borderId="45" xfId="0" applyFont="1" applyFill="1" applyBorder="1" applyAlignment="1">
      <alignment horizontal="center" vertical="center" wrapText="1"/>
    </xf>
    <xf numFmtId="0" fontId="20" fillId="3" borderId="28" xfId="0" applyFont="1" applyFill="1" applyBorder="1" applyAlignment="1">
      <alignment horizontal="center" vertical="center" wrapText="1"/>
    </xf>
    <xf numFmtId="0" fontId="20" fillId="3" borderId="29" xfId="0" applyFont="1" applyFill="1" applyBorder="1" applyAlignment="1">
      <alignment horizontal="center" vertical="center" wrapText="1"/>
    </xf>
    <xf numFmtId="0" fontId="20" fillId="3" borderId="32" xfId="0" applyFont="1" applyFill="1" applyBorder="1" applyAlignment="1">
      <alignment horizontal="center" vertical="center" wrapText="1"/>
    </xf>
    <xf numFmtId="0" fontId="21" fillId="3" borderId="42" xfId="0" applyFont="1" applyFill="1" applyBorder="1" applyAlignment="1">
      <alignment horizontal="center" vertical="center" wrapText="1"/>
    </xf>
    <xf numFmtId="0" fontId="21" fillId="3" borderId="43" xfId="0" applyFont="1" applyFill="1" applyBorder="1" applyAlignment="1">
      <alignment horizontal="center" vertical="center" wrapText="1"/>
    </xf>
    <xf numFmtId="164" fontId="23" fillId="3" borderId="47" xfId="8" applyNumberFormat="1" applyFont="1" applyFill="1" applyBorder="1" applyAlignment="1">
      <alignment horizontal="center" vertical="center" wrapText="1"/>
    </xf>
    <xf numFmtId="164" fontId="23" fillId="3" borderId="48" xfId="8" applyNumberFormat="1" applyFont="1" applyFill="1" applyBorder="1" applyAlignment="1">
      <alignment horizontal="center" vertical="center" wrapText="1"/>
    </xf>
    <xf numFmtId="164" fontId="23" fillId="3" borderId="45" xfId="8" applyNumberFormat="1" applyFont="1" applyFill="1" applyBorder="1" applyAlignment="1">
      <alignment horizontal="center" vertical="center" wrapText="1"/>
    </xf>
    <xf numFmtId="164" fontId="23" fillId="3" borderId="0" xfId="8" applyNumberFormat="1" applyFont="1" applyFill="1" applyBorder="1" applyAlignment="1">
      <alignment horizontal="center" vertical="center" wrapText="1"/>
    </xf>
    <xf numFmtId="164" fontId="23" fillId="3" borderId="42" xfId="8" applyNumberFormat="1" applyFont="1" applyFill="1" applyBorder="1" applyAlignment="1">
      <alignment horizontal="center" vertical="center" wrapText="1"/>
    </xf>
    <xf numFmtId="164" fontId="23" fillId="3" borderId="43" xfId="8" applyNumberFormat="1" applyFont="1" applyFill="1" applyBorder="1" applyAlignment="1">
      <alignment horizontal="center" vertical="center" wrapText="1"/>
    </xf>
    <xf numFmtId="164" fontId="23" fillId="3" borderId="49" xfId="8" applyNumberFormat="1" applyFont="1" applyFill="1" applyBorder="1" applyAlignment="1">
      <alignment horizontal="center" vertical="center" wrapText="1"/>
    </xf>
    <xf numFmtId="164" fontId="23" fillId="3" borderId="50" xfId="8" applyNumberFormat="1" applyFont="1" applyFill="1" applyBorder="1" applyAlignment="1">
      <alignment horizontal="center" vertical="center" wrapText="1"/>
    </xf>
    <xf numFmtId="164" fontId="23" fillId="3" borderId="51" xfId="8" applyNumberFormat="1" applyFont="1" applyFill="1" applyBorder="1" applyAlignment="1">
      <alignment horizontal="center" vertical="center" wrapText="1"/>
    </xf>
    <xf numFmtId="164" fontId="20" fillId="3" borderId="43" xfId="8" applyNumberFormat="1" applyFont="1" applyFill="1" applyBorder="1" applyAlignment="1">
      <alignment horizontal="center" vertical="center" wrapText="1"/>
    </xf>
    <xf numFmtId="164" fontId="20" fillId="3" borderId="42" xfId="8" applyNumberFormat="1" applyFont="1" applyFill="1" applyBorder="1" applyAlignment="1">
      <alignment horizontal="center" vertical="center" wrapText="1"/>
    </xf>
    <xf numFmtId="164" fontId="20" fillId="3" borderId="51" xfId="8" applyNumberFormat="1" applyFont="1" applyFill="1" applyBorder="1" applyAlignment="1">
      <alignment horizontal="center" vertical="center" wrapText="1"/>
    </xf>
    <xf numFmtId="164" fontId="28" fillId="0" borderId="0" xfId="0" applyNumberFormat="1" applyFont="1" applyAlignment="1">
      <alignment horizontal="center"/>
    </xf>
    <xf numFmtId="164" fontId="28" fillId="7" borderId="55" xfId="8" applyNumberFormat="1" applyFont="1" applyFill="1" applyBorder="1" applyAlignment="1">
      <alignment horizontal="center" wrapText="1"/>
    </xf>
    <xf numFmtId="164" fontId="28" fillId="7" borderId="0" xfId="8" applyNumberFormat="1" applyFont="1" applyFill="1" applyBorder="1" applyAlignment="1">
      <alignment horizontal="center" wrapText="1"/>
    </xf>
    <xf numFmtId="164" fontId="28" fillId="7" borderId="63" xfId="8" applyNumberFormat="1" applyFont="1" applyFill="1" applyBorder="1" applyAlignment="1">
      <alignment horizontal="center" wrapText="1"/>
    </xf>
    <xf numFmtId="164" fontId="28" fillId="7" borderId="64" xfId="8" applyNumberFormat="1" applyFont="1" applyFill="1" applyBorder="1" applyAlignment="1">
      <alignment horizontal="center" wrapText="1"/>
    </xf>
    <xf numFmtId="0" fontId="21" fillId="3" borderId="21" xfId="0" applyFont="1" applyFill="1" applyBorder="1" applyAlignment="1">
      <alignment horizontal="center" vertical="center" wrapText="1"/>
    </xf>
    <xf numFmtId="0" fontId="21" fillId="3" borderId="22" xfId="0" applyFont="1" applyFill="1" applyBorder="1" applyAlignment="1">
      <alignment horizontal="center" vertical="center" wrapText="1"/>
    </xf>
    <xf numFmtId="0" fontId="21" fillId="3" borderId="56" xfId="0" applyFont="1" applyFill="1" applyBorder="1" applyAlignment="1">
      <alignment horizontal="center" vertical="center" wrapText="1"/>
    </xf>
    <xf numFmtId="0" fontId="23" fillId="3" borderId="57" xfId="0" applyFont="1" applyFill="1" applyBorder="1" applyAlignment="1">
      <alignment horizontal="center" vertical="center" wrapText="1"/>
    </xf>
    <xf numFmtId="0" fontId="23" fillId="3" borderId="58" xfId="0" applyFont="1" applyFill="1" applyBorder="1" applyAlignment="1">
      <alignment horizontal="center" vertical="center" wrapText="1"/>
    </xf>
    <xf numFmtId="0" fontId="23" fillId="3" borderId="59" xfId="0" applyFont="1" applyFill="1" applyBorder="1" applyAlignment="1">
      <alignment horizontal="center" vertical="center" wrapText="1"/>
    </xf>
    <xf numFmtId="0" fontId="23" fillId="3" borderId="60" xfId="0" applyFont="1" applyFill="1" applyBorder="1" applyAlignment="1">
      <alignment horizontal="center" vertical="center" wrapText="1"/>
    </xf>
    <xf numFmtId="0" fontId="20" fillId="3" borderId="61" xfId="0" applyFont="1" applyFill="1" applyBorder="1" applyAlignment="1">
      <alignment horizontal="center" vertical="center" wrapText="1"/>
    </xf>
    <xf numFmtId="0" fontId="20" fillId="3" borderId="23" xfId="0" applyFont="1" applyFill="1" applyBorder="1" applyAlignment="1">
      <alignment horizontal="center" vertical="center" wrapText="1"/>
    </xf>
    <xf numFmtId="0" fontId="20" fillId="3" borderId="59" xfId="0" applyFont="1" applyFill="1" applyBorder="1" applyAlignment="1">
      <alignment horizontal="center" vertical="center" wrapText="1"/>
    </xf>
    <xf numFmtId="0" fontId="20" fillId="3" borderId="60" xfId="0" applyFont="1" applyFill="1" applyBorder="1" applyAlignment="1">
      <alignment horizontal="center" vertical="center" wrapText="1"/>
    </xf>
    <xf numFmtId="10" fontId="20" fillId="3" borderId="28" xfId="7" applyNumberFormat="1" applyFont="1" applyFill="1" applyBorder="1" applyAlignment="1">
      <alignment horizontal="center" vertical="center" wrapText="1"/>
    </xf>
    <xf numFmtId="10" fontId="20" fillId="3" borderId="29" xfId="7" applyNumberFormat="1" applyFont="1" applyFill="1" applyBorder="1" applyAlignment="1">
      <alignment horizontal="center" vertical="center" wrapText="1"/>
    </xf>
    <xf numFmtId="10" fontId="20" fillId="3" borderId="32" xfId="7" applyNumberFormat="1" applyFont="1" applyFill="1" applyBorder="1" applyAlignment="1">
      <alignment horizontal="center" vertical="center" wrapText="1"/>
    </xf>
    <xf numFmtId="0" fontId="20" fillId="3" borderId="42" xfId="0" applyFont="1" applyFill="1" applyBorder="1" applyAlignment="1">
      <alignment horizontal="center" vertical="center" wrapText="1"/>
    </xf>
    <xf numFmtId="0" fontId="20" fillId="3" borderId="43" xfId="0" applyFont="1" applyFill="1" applyBorder="1" applyAlignment="1">
      <alignment horizontal="center" vertical="center" wrapText="1"/>
    </xf>
    <xf numFmtId="0" fontId="20" fillId="3" borderId="51" xfId="0" applyFont="1" applyFill="1" applyBorder="1" applyAlignment="1">
      <alignment horizontal="center" vertical="center" wrapText="1"/>
    </xf>
    <xf numFmtId="0" fontId="20" fillId="3" borderId="47" xfId="0" applyFont="1" applyFill="1" applyBorder="1" applyAlignment="1">
      <alignment horizontal="center" vertical="center" wrapText="1"/>
    </xf>
    <xf numFmtId="0" fontId="20" fillId="3" borderId="58" xfId="0" applyFont="1" applyFill="1" applyBorder="1" applyAlignment="1">
      <alignment horizontal="center" vertical="center" wrapText="1"/>
    </xf>
    <xf numFmtId="0" fontId="21" fillId="3" borderId="0" xfId="0" applyFont="1" applyFill="1" applyBorder="1" applyAlignment="1">
      <alignment horizontal="center" vertical="center" wrapText="1"/>
    </xf>
    <xf numFmtId="0" fontId="23" fillId="3" borderId="48" xfId="0" applyFont="1" applyFill="1" applyBorder="1" applyAlignment="1">
      <alignment horizontal="center" vertical="center" wrapText="1"/>
    </xf>
    <xf numFmtId="0" fontId="23" fillId="3" borderId="0" xfId="0" applyFont="1" applyFill="1" applyBorder="1" applyAlignment="1">
      <alignment horizontal="center" vertical="center" wrapText="1"/>
    </xf>
    <xf numFmtId="0" fontId="23" fillId="3" borderId="43" xfId="0" applyFont="1" applyFill="1" applyBorder="1" applyAlignment="1">
      <alignment horizontal="center" vertical="center" wrapText="1"/>
    </xf>
    <xf numFmtId="0" fontId="23" fillId="3" borderId="47" xfId="0" applyFont="1" applyFill="1" applyBorder="1" applyAlignment="1">
      <alignment horizontal="center" vertical="center" wrapText="1"/>
    </xf>
    <xf numFmtId="0" fontId="23" fillId="3" borderId="49" xfId="0" applyFont="1" applyFill="1" applyBorder="1" applyAlignment="1">
      <alignment horizontal="center" vertical="center" wrapText="1"/>
    </xf>
    <xf numFmtId="0" fontId="23" fillId="3" borderId="45" xfId="0" applyFont="1" applyFill="1" applyBorder="1" applyAlignment="1">
      <alignment horizontal="center" vertical="center" wrapText="1"/>
    </xf>
    <xf numFmtId="0" fontId="23" fillId="3" borderId="50" xfId="0" applyFont="1" applyFill="1" applyBorder="1" applyAlignment="1">
      <alignment horizontal="center" vertical="center" wrapText="1"/>
    </xf>
    <xf numFmtId="0" fontId="23" fillId="3" borderId="42" xfId="0" applyFont="1" applyFill="1" applyBorder="1" applyAlignment="1">
      <alignment horizontal="center" vertical="center" wrapText="1"/>
    </xf>
    <xf numFmtId="0" fontId="23" fillId="3" borderId="51" xfId="0" applyFont="1" applyFill="1" applyBorder="1" applyAlignment="1">
      <alignment horizontal="center" vertical="center" wrapText="1"/>
    </xf>
    <xf numFmtId="0" fontId="21" fillId="3" borderId="45" xfId="0" applyFont="1" applyFill="1" applyBorder="1" applyAlignment="1">
      <alignment horizontal="center" vertical="center" wrapText="1"/>
    </xf>
    <xf numFmtId="0" fontId="20" fillId="3" borderId="21" xfId="0" applyFont="1" applyFill="1" applyBorder="1" applyAlignment="1">
      <alignment horizontal="center" vertical="center" wrapText="1"/>
    </xf>
    <xf numFmtId="0" fontId="20" fillId="3" borderId="22" xfId="0" applyFont="1" applyFill="1" applyBorder="1" applyAlignment="1">
      <alignment horizontal="center" vertical="center" wrapText="1"/>
    </xf>
    <xf numFmtId="0" fontId="20" fillId="3" borderId="56" xfId="0" applyFont="1" applyFill="1" applyBorder="1" applyAlignment="1">
      <alignment horizontal="center" vertical="center" wrapText="1"/>
    </xf>
    <xf numFmtId="164" fontId="16" fillId="0" borderId="70" xfId="0" applyNumberFormat="1" applyFont="1" applyBorder="1" applyAlignment="1">
      <alignment horizontal="center"/>
    </xf>
    <xf numFmtId="0" fontId="25" fillId="0" borderId="69" xfId="0" applyFont="1" applyBorder="1" applyAlignment="1">
      <alignment horizontal="center"/>
    </xf>
    <xf numFmtId="0" fontId="25" fillId="0" borderId="70" xfId="0" applyFont="1" applyBorder="1" applyAlignment="1">
      <alignment horizontal="center"/>
    </xf>
    <xf numFmtId="164" fontId="26" fillId="5" borderId="63" xfId="0" applyNumberFormat="1" applyFont="1" applyFill="1" applyBorder="1" applyAlignment="1">
      <alignment horizontal="center" wrapText="1"/>
    </xf>
    <xf numFmtId="164" fontId="26" fillId="5" borderId="64" xfId="0" applyNumberFormat="1" applyFont="1" applyFill="1" applyBorder="1" applyAlignment="1">
      <alignment horizontal="center" wrapText="1"/>
    </xf>
    <xf numFmtId="0" fontId="25" fillId="0" borderId="55" xfId="0" applyFont="1" applyBorder="1" applyAlignment="1">
      <alignment horizontal="center"/>
    </xf>
    <xf numFmtId="0" fontId="25" fillId="0" borderId="0" xfId="0" applyFont="1" applyAlignment="1">
      <alignment horizontal="center"/>
    </xf>
    <xf numFmtId="164" fontId="26" fillId="5" borderId="63" xfId="0" applyNumberFormat="1" applyFont="1" applyFill="1" applyBorder="1" applyAlignment="1">
      <alignment vertical="center" wrapText="1"/>
    </xf>
    <xf numFmtId="164" fontId="26" fillId="5" borderId="64" xfId="0" applyNumberFormat="1" applyFont="1" applyFill="1" applyBorder="1" applyAlignment="1">
      <alignment vertical="center" wrapText="1"/>
    </xf>
    <xf numFmtId="0" fontId="23" fillId="3" borderId="67" xfId="0" applyFont="1" applyFill="1" applyBorder="1" applyAlignment="1">
      <alignment horizontal="center" vertical="center" wrapText="1"/>
    </xf>
    <xf numFmtId="0" fontId="23" fillId="3" borderId="68" xfId="0" applyFont="1" applyFill="1" applyBorder="1" applyAlignment="1">
      <alignment horizontal="center" vertical="center" wrapText="1"/>
    </xf>
    <xf numFmtId="0" fontId="20" fillId="3" borderId="49" xfId="0" applyFont="1" applyFill="1" applyBorder="1" applyAlignment="1">
      <alignment horizontal="center" vertical="center" wrapText="1"/>
    </xf>
    <xf numFmtId="164" fontId="21" fillId="3" borderId="57" xfId="8" applyNumberFormat="1" applyFont="1" applyFill="1" applyBorder="1" applyAlignment="1">
      <alignment horizontal="center" vertical="center" wrapText="1"/>
    </xf>
    <xf numFmtId="164" fontId="21" fillId="3" borderId="0" xfId="8" applyNumberFormat="1" applyFont="1" applyFill="1" applyBorder="1" applyAlignment="1">
      <alignment horizontal="center" vertical="center" wrapText="1"/>
    </xf>
    <xf numFmtId="164" fontId="23" fillId="3" borderId="61" xfId="8" applyNumberFormat="1" applyFont="1" applyFill="1" applyBorder="1" applyAlignment="1">
      <alignment horizontal="center" vertical="center" wrapText="1"/>
    </xf>
    <xf numFmtId="164" fontId="23" fillId="3" borderId="71" xfId="8" applyNumberFormat="1" applyFont="1" applyFill="1" applyBorder="1" applyAlignment="1">
      <alignment horizontal="center" vertical="center" wrapText="1"/>
    </xf>
    <xf numFmtId="164" fontId="23" fillId="3" borderId="23" xfId="8" applyNumberFormat="1" applyFont="1" applyFill="1" applyBorder="1" applyAlignment="1">
      <alignment horizontal="center" vertical="center" wrapText="1"/>
    </xf>
    <xf numFmtId="164" fontId="23" fillId="3" borderId="57" xfId="8" applyNumberFormat="1" applyFont="1" applyFill="1" applyBorder="1" applyAlignment="1">
      <alignment horizontal="center" vertical="center" wrapText="1"/>
    </xf>
    <xf numFmtId="164" fontId="23" fillId="3" borderId="58" xfId="8" applyNumberFormat="1" applyFont="1" applyFill="1" applyBorder="1" applyAlignment="1">
      <alignment horizontal="center" vertical="center" wrapText="1"/>
    </xf>
    <xf numFmtId="164" fontId="23" fillId="3" borderId="59" xfId="8" applyNumberFormat="1" applyFont="1" applyFill="1" applyBorder="1" applyAlignment="1">
      <alignment horizontal="center" vertical="center" wrapText="1"/>
    </xf>
    <xf numFmtId="164" fontId="23" fillId="3" borderId="72" xfId="8" applyNumberFormat="1" applyFont="1" applyFill="1" applyBorder="1" applyAlignment="1">
      <alignment horizontal="center" vertical="center" wrapText="1"/>
    </xf>
    <xf numFmtId="164" fontId="23" fillId="3" borderId="60" xfId="8" applyNumberFormat="1" applyFont="1" applyFill="1" applyBorder="1" applyAlignment="1">
      <alignment horizontal="center" vertical="center" wrapText="1"/>
    </xf>
    <xf numFmtId="164" fontId="20" fillId="3" borderId="21" xfId="8" applyNumberFormat="1" applyFont="1" applyFill="1" applyBorder="1" applyAlignment="1">
      <alignment horizontal="center" vertical="center" wrapText="1"/>
    </xf>
    <xf numFmtId="164" fontId="20" fillId="3" borderId="22" xfId="8" applyNumberFormat="1" applyFont="1" applyFill="1" applyBorder="1" applyAlignment="1">
      <alignment horizontal="center" vertical="center" wrapText="1"/>
    </xf>
    <xf numFmtId="164" fontId="20" fillId="3" borderId="56" xfId="8" applyNumberFormat="1" applyFont="1" applyFill="1" applyBorder="1" applyAlignment="1">
      <alignment horizontal="center" vertical="center" wrapText="1"/>
    </xf>
    <xf numFmtId="164" fontId="25" fillId="0" borderId="70" xfId="0" applyNumberFormat="1" applyFont="1" applyBorder="1" applyAlignment="1">
      <alignment horizontal="center"/>
    </xf>
    <xf numFmtId="164" fontId="20" fillId="3" borderId="28" xfId="8" applyNumberFormat="1" applyFont="1" applyFill="1" applyBorder="1" applyAlignment="1">
      <alignment horizontal="center" vertical="center" wrapText="1"/>
    </xf>
    <xf numFmtId="164" fontId="20" fillId="3" borderId="32" xfId="8" applyNumberFormat="1" applyFont="1" applyFill="1" applyBorder="1" applyAlignment="1">
      <alignment horizontal="center" vertical="center" wrapText="1"/>
    </xf>
    <xf numFmtId="164" fontId="23" fillId="3" borderId="28" xfId="8" applyNumberFormat="1" applyFont="1" applyFill="1" applyBorder="1" applyAlignment="1">
      <alignment horizontal="center" vertical="center" wrapText="1"/>
    </xf>
    <xf numFmtId="164" fontId="23" fillId="3" borderId="29" xfId="8" applyNumberFormat="1" applyFont="1" applyFill="1" applyBorder="1" applyAlignment="1">
      <alignment horizontal="center" vertical="center" wrapText="1"/>
    </xf>
    <xf numFmtId="164" fontId="23" fillId="3" borderId="32" xfId="8" applyNumberFormat="1" applyFont="1" applyFill="1" applyBorder="1" applyAlignment="1">
      <alignment horizontal="center" vertical="center" wrapText="1"/>
    </xf>
    <xf numFmtId="164" fontId="20" fillId="3" borderId="29" xfId="8" applyNumberFormat="1" applyFont="1" applyFill="1" applyBorder="1" applyAlignment="1">
      <alignment horizontal="center" vertical="center" wrapText="1"/>
    </xf>
    <xf numFmtId="164" fontId="21" fillId="3" borderId="21" xfId="8" applyNumberFormat="1" applyFont="1" applyFill="1" applyBorder="1" applyAlignment="1">
      <alignment horizontal="center" vertical="center" wrapText="1"/>
    </xf>
    <xf numFmtId="164" fontId="21" fillId="3" borderId="22" xfId="8" applyNumberFormat="1" applyFont="1" applyFill="1" applyBorder="1" applyAlignment="1">
      <alignment horizontal="center" vertical="center" wrapText="1"/>
    </xf>
    <xf numFmtId="164" fontId="21" fillId="3" borderId="56" xfId="8" applyNumberFormat="1" applyFont="1" applyFill="1" applyBorder="1" applyAlignment="1">
      <alignment horizontal="center" vertical="center" wrapText="1"/>
    </xf>
    <xf numFmtId="0" fontId="13" fillId="3" borderId="74" xfId="0" applyFont="1" applyFill="1" applyBorder="1" applyAlignment="1">
      <alignment horizontal="center" vertical="center" wrapText="1"/>
    </xf>
    <xf numFmtId="0" fontId="14" fillId="3" borderId="27" xfId="0" applyFont="1" applyFill="1" applyBorder="1" applyAlignment="1">
      <alignment horizontal="center" vertical="center" wrapText="1"/>
    </xf>
    <xf numFmtId="0" fontId="14" fillId="3" borderId="0" xfId="0" applyFont="1" applyFill="1" applyBorder="1" applyAlignment="1">
      <alignment horizontal="center" vertical="center" wrapText="1"/>
    </xf>
    <xf numFmtId="0" fontId="14" fillId="3" borderId="58" xfId="0" applyFont="1" applyFill="1" applyBorder="1" applyAlignment="1">
      <alignment horizontal="center" vertical="center" wrapText="1"/>
    </xf>
    <xf numFmtId="0" fontId="15" fillId="3" borderId="75" xfId="0" applyFont="1" applyFill="1" applyBorder="1" applyAlignment="1">
      <alignment horizontal="center" vertical="center" wrapText="1"/>
    </xf>
    <xf numFmtId="0" fontId="15" fillId="3" borderId="76" xfId="0" applyFont="1" applyFill="1" applyBorder="1" applyAlignment="1">
      <alignment horizontal="center" vertical="center" wrapText="1"/>
    </xf>
    <xf numFmtId="0" fontId="15" fillId="3" borderId="77" xfId="0" applyFont="1" applyFill="1" applyBorder="1" applyAlignment="1">
      <alignment horizontal="center" vertical="center" wrapText="1"/>
    </xf>
    <xf numFmtId="0" fontId="15" fillId="3" borderId="58" xfId="0" applyFont="1" applyFill="1" applyBorder="1" applyAlignment="1">
      <alignment horizontal="center" vertical="center" wrapText="1"/>
    </xf>
    <xf numFmtId="0" fontId="15" fillId="3" borderId="78" xfId="0" applyFont="1" applyFill="1" applyBorder="1" applyAlignment="1">
      <alignment horizontal="center" vertical="center" wrapText="1"/>
    </xf>
    <xf numFmtId="0" fontId="13" fillId="3" borderId="79" xfId="0" applyFont="1" applyFill="1" applyBorder="1" applyAlignment="1">
      <alignment horizontal="center" vertical="center" wrapText="1"/>
    </xf>
    <xf numFmtId="164" fontId="20" fillId="3" borderId="81" xfId="8" applyNumberFormat="1" applyFont="1" applyFill="1" applyBorder="1" applyAlignment="1">
      <alignment horizontal="center" vertical="center" wrapText="1"/>
    </xf>
    <xf numFmtId="164" fontId="20" fillId="3" borderId="53" xfId="8" applyNumberFormat="1" applyFont="1" applyFill="1" applyBorder="1" applyAlignment="1">
      <alignment horizontal="center" vertical="center" wrapText="1"/>
    </xf>
    <xf numFmtId="0" fontId="32" fillId="3" borderId="21" xfId="0" applyFont="1" applyFill="1" applyBorder="1" applyAlignment="1">
      <alignment horizontal="center" vertical="center" wrapText="1"/>
    </xf>
    <xf numFmtId="0" fontId="32" fillId="3" borderId="22" xfId="0" applyFont="1" applyFill="1" applyBorder="1" applyAlignment="1">
      <alignment horizontal="center" vertical="center" wrapText="1"/>
    </xf>
    <xf numFmtId="0" fontId="32" fillId="3" borderId="56" xfId="0" applyFont="1" applyFill="1" applyBorder="1" applyAlignment="1">
      <alignment horizontal="center" vertical="center" wrapText="1"/>
    </xf>
    <xf numFmtId="0" fontId="48" fillId="3" borderId="40" xfId="0" applyFont="1" applyFill="1" applyBorder="1" applyAlignment="1">
      <alignment horizontal="center" vertical="center" wrapText="1"/>
    </xf>
    <xf numFmtId="0" fontId="48" fillId="3" borderId="44" xfId="0" applyFont="1" applyFill="1" applyBorder="1" applyAlignment="1">
      <alignment horizontal="center" vertical="center" wrapText="1"/>
    </xf>
    <xf numFmtId="0" fontId="48" fillId="3" borderId="52" xfId="0" applyFont="1" applyFill="1" applyBorder="1" applyAlignment="1">
      <alignment horizontal="center" vertical="center" wrapText="1"/>
    </xf>
    <xf numFmtId="0" fontId="48" fillId="3" borderId="41" xfId="0" applyFont="1" applyFill="1" applyBorder="1" applyAlignment="1">
      <alignment horizontal="center" vertical="center" wrapText="1"/>
    </xf>
    <xf numFmtId="0" fontId="48" fillId="3" borderId="45" xfId="0" applyFont="1" applyFill="1" applyBorder="1" applyAlignment="1">
      <alignment horizontal="center" vertical="center" wrapText="1"/>
    </xf>
    <xf numFmtId="0" fontId="48" fillId="3" borderId="53" xfId="0" applyFont="1" applyFill="1" applyBorder="1" applyAlignment="1">
      <alignment horizontal="center" vertical="center" wrapText="1"/>
    </xf>
    <xf numFmtId="0" fontId="48" fillId="3" borderId="46" xfId="0" applyFont="1" applyFill="1" applyBorder="1" applyAlignment="1">
      <alignment horizontal="center" vertical="center" wrapText="1"/>
    </xf>
    <xf numFmtId="0" fontId="48" fillId="3" borderId="28" xfId="0" applyFont="1" applyFill="1" applyBorder="1" applyAlignment="1">
      <alignment horizontal="center" vertical="center" wrapText="1"/>
    </xf>
    <xf numFmtId="0" fontId="48" fillId="3" borderId="29" xfId="0" applyFont="1" applyFill="1" applyBorder="1" applyAlignment="1">
      <alignment horizontal="center" vertical="center" wrapText="1"/>
    </xf>
    <xf numFmtId="0" fontId="48" fillId="3" borderId="32" xfId="0" applyFont="1" applyFill="1" applyBorder="1" applyAlignment="1">
      <alignment horizontal="center" vertical="center" wrapText="1"/>
    </xf>
    <xf numFmtId="164" fontId="49" fillId="3" borderId="57" xfId="18" applyNumberFormat="1" applyFont="1" applyFill="1" applyBorder="1" applyAlignment="1">
      <alignment horizontal="center" vertical="center" wrapText="1"/>
    </xf>
    <xf numFmtId="164" fontId="49" fillId="3" borderId="0" xfId="18" applyNumberFormat="1" applyFont="1" applyFill="1" applyBorder="1" applyAlignment="1">
      <alignment horizontal="center" vertical="center" wrapText="1"/>
    </xf>
    <xf numFmtId="164" fontId="50" fillId="3" borderId="90" xfId="18" applyNumberFormat="1" applyFont="1" applyFill="1" applyBorder="1" applyAlignment="1">
      <alignment horizontal="center" vertical="center" wrapText="1"/>
    </xf>
    <xf numFmtId="164" fontId="50" fillId="3" borderId="48" xfId="18" applyNumberFormat="1" applyFont="1" applyFill="1" applyBorder="1" applyAlignment="1">
      <alignment horizontal="center" vertical="center" wrapText="1"/>
    </xf>
    <xf numFmtId="164" fontId="50" fillId="3" borderId="67" xfId="18" applyNumberFormat="1" applyFont="1" applyFill="1" applyBorder="1" applyAlignment="1">
      <alignment horizontal="center" vertical="center" wrapText="1"/>
    </xf>
    <xf numFmtId="164" fontId="50" fillId="3" borderId="57" xfId="18" applyNumberFormat="1" applyFont="1" applyFill="1" applyBorder="1" applyAlignment="1">
      <alignment horizontal="center" vertical="center" wrapText="1"/>
    </xf>
    <xf numFmtId="164" fontId="50" fillId="3" borderId="0" xfId="18" applyNumberFormat="1" applyFont="1" applyFill="1" applyBorder="1" applyAlignment="1">
      <alignment horizontal="center" vertical="center" wrapText="1"/>
    </xf>
    <xf numFmtId="164" fontId="50" fillId="3" borderId="58" xfId="18" applyNumberFormat="1" applyFont="1" applyFill="1" applyBorder="1" applyAlignment="1">
      <alignment horizontal="center" vertical="center" wrapText="1"/>
    </xf>
    <xf numFmtId="164" fontId="50" fillId="3" borderId="91" xfId="18" applyNumberFormat="1" applyFont="1" applyFill="1" applyBorder="1" applyAlignment="1">
      <alignment horizontal="center" vertical="center" wrapText="1"/>
    </xf>
    <xf numFmtId="164" fontId="50" fillId="3" borderId="43" xfId="18" applyNumberFormat="1" applyFont="1" applyFill="1" applyBorder="1" applyAlignment="1">
      <alignment horizontal="center" vertical="center" wrapText="1"/>
    </xf>
    <xf numFmtId="164" fontId="50" fillId="3" borderId="68" xfId="18" applyNumberFormat="1" applyFont="1" applyFill="1" applyBorder="1" applyAlignment="1">
      <alignment horizontal="center" vertical="center" wrapText="1"/>
    </xf>
    <xf numFmtId="164" fontId="50" fillId="3" borderId="61" xfId="18" applyNumberFormat="1" applyFont="1" applyFill="1" applyBorder="1" applyAlignment="1">
      <alignment horizontal="center" vertical="center" wrapText="1"/>
    </xf>
    <xf numFmtId="164" fontId="50" fillId="3" borderId="71" xfId="18" applyNumberFormat="1" applyFont="1" applyFill="1" applyBorder="1" applyAlignment="1">
      <alignment horizontal="center" vertical="center" wrapText="1"/>
    </xf>
    <xf numFmtId="164" fontId="50" fillId="3" borderId="59" xfId="18" applyNumberFormat="1" applyFont="1" applyFill="1" applyBorder="1" applyAlignment="1">
      <alignment horizontal="center" vertical="center" wrapText="1"/>
    </xf>
    <xf numFmtId="164" fontId="50" fillId="3" borderId="72" xfId="18" applyNumberFormat="1" applyFont="1" applyFill="1" applyBorder="1" applyAlignment="1">
      <alignment horizontal="center" vertical="center" wrapText="1"/>
    </xf>
    <xf numFmtId="164" fontId="48" fillId="3" borderId="92" xfId="18" applyNumberFormat="1" applyFont="1" applyFill="1" applyBorder="1" applyAlignment="1">
      <alignment horizontal="center" vertical="center" wrapText="1"/>
    </xf>
    <xf numFmtId="164" fontId="48" fillId="3" borderId="93" xfId="18" applyNumberFormat="1" applyFont="1" applyFill="1" applyBorder="1" applyAlignment="1">
      <alignment horizontal="center" vertical="center" wrapText="1"/>
    </xf>
    <xf numFmtId="164" fontId="48" fillId="3" borderId="94" xfId="18" applyNumberFormat="1" applyFont="1" applyFill="1" applyBorder="1" applyAlignment="1">
      <alignment horizontal="center" vertical="center" wrapText="1"/>
    </xf>
    <xf numFmtId="164" fontId="48" fillId="3" borderId="21" xfId="18" applyNumberFormat="1" applyFont="1" applyFill="1" applyBorder="1" applyAlignment="1">
      <alignment horizontal="center" vertical="center" wrapText="1"/>
    </xf>
    <xf numFmtId="164" fontId="48" fillId="3" borderId="22" xfId="18" applyNumberFormat="1" applyFont="1" applyFill="1" applyBorder="1" applyAlignment="1">
      <alignment horizontal="center" vertical="center" wrapText="1"/>
    </xf>
    <xf numFmtId="0" fontId="39" fillId="11" borderId="83" xfId="0" applyFont="1" applyFill="1" applyBorder="1" applyAlignment="1">
      <alignment horizontal="center" vertical="center" wrapText="1"/>
    </xf>
    <xf numFmtId="0" fontId="39" fillId="11" borderId="86" xfId="0" applyFont="1" applyFill="1" applyBorder="1" applyAlignment="1">
      <alignment horizontal="center" vertical="center" wrapText="1"/>
    </xf>
    <xf numFmtId="0" fontId="39" fillId="11" borderId="2" xfId="0" applyFont="1" applyFill="1" applyBorder="1" applyAlignment="1">
      <alignment horizontal="center" vertical="center" wrapText="1"/>
    </xf>
    <xf numFmtId="0" fontId="39" fillId="11" borderId="83" xfId="0" applyFont="1" applyFill="1" applyBorder="1" applyAlignment="1">
      <alignment horizontal="center" vertical="center" textRotation="90" wrapText="1"/>
    </xf>
    <xf numFmtId="0" fontId="39" fillId="11" borderId="86" xfId="0" applyFont="1" applyFill="1" applyBorder="1" applyAlignment="1">
      <alignment horizontal="center" vertical="center" textRotation="90" wrapText="1"/>
    </xf>
    <xf numFmtId="0" fontId="39" fillId="11" borderId="2" xfId="0" applyFont="1" applyFill="1" applyBorder="1" applyAlignment="1">
      <alignment horizontal="center" vertical="center" textRotation="90" wrapText="1"/>
    </xf>
    <xf numFmtId="0" fontId="40" fillId="11" borderId="84" xfId="0" applyFont="1" applyFill="1" applyBorder="1" applyAlignment="1" applyProtection="1">
      <alignment horizontal="center" vertical="center"/>
    </xf>
    <xf numFmtId="0" fontId="40" fillId="11" borderId="85" xfId="0" applyFont="1" applyFill="1" applyBorder="1" applyAlignment="1" applyProtection="1">
      <alignment horizontal="center" vertical="center"/>
    </xf>
    <xf numFmtId="0" fontId="36" fillId="10" borderId="0" xfId="0" applyFont="1" applyFill="1" applyBorder="1" applyAlignment="1" applyProtection="1">
      <alignment horizontal="center"/>
    </xf>
    <xf numFmtId="0" fontId="36" fillId="10" borderId="85" xfId="0" applyFont="1" applyFill="1" applyBorder="1" applyAlignment="1" applyProtection="1">
      <alignment horizontal="center"/>
    </xf>
    <xf numFmtId="0" fontId="41" fillId="0" borderId="85" xfId="0" applyFont="1" applyBorder="1" applyAlignment="1" applyProtection="1">
      <alignment horizontal="center"/>
    </xf>
    <xf numFmtId="0" fontId="38" fillId="11" borderId="89" xfId="0" applyFont="1" applyFill="1" applyBorder="1" applyAlignment="1" applyProtection="1">
      <alignment horizontal="center"/>
    </xf>
    <xf numFmtId="0" fontId="38" fillId="11" borderId="0" xfId="0" applyFont="1" applyFill="1" applyAlignment="1" applyProtection="1">
      <alignment horizontal="center"/>
    </xf>
  </cellXfs>
  <cellStyles count="25">
    <cellStyle name="DIA" xfId="9"/>
    <cellStyle name="ENCABEZ1" xfId="10"/>
    <cellStyle name="ENCABEZ2" xfId="11"/>
    <cellStyle name="FIJO" xfId="12"/>
    <cellStyle name="FINANCIERO" xfId="13"/>
    <cellStyle name="Millares" xfId="18" builtinId="3"/>
    <cellStyle name="Millares 2" xfId="8"/>
    <cellStyle name="Millares 3" xfId="1"/>
    <cellStyle name="Millares 3 2" xfId="20"/>
    <cellStyle name="Millares 3 3" xfId="23"/>
    <cellStyle name="Millares 4" xfId="19"/>
    <cellStyle name="Millares 5" xfId="22"/>
    <cellStyle name="Millares 6" xfId="2"/>
    <cellStyle name="Millares 6 2" xfId="21"/>
    <cellStyle name="Millares 6 3" xfId="24"/>
    <cellStyle name="MONETARIO" xfId="14"/>
    <cellStyle name="Normal" xfId="0" builtinId="0"/>
    <cellStyle name="Normal 2" xfId="15"/>
    <cellStyle name="Normal_Actividad general_Actividad general" xfId="3"/>
    <cellStyle name="Normal_Actividad general_PLANILLA PARA EVALUAR IAAPS 2010_catastrofe oficial" xfId="16"/>
    <cellStyle name="Normal_POBL REG 2009" xfId="4"/>
    <cellStyle name="Porcentaje" xfId="7" builtinId="5"/>
    <cellStyle name="Porcentaje 2" xfId="5"/>
    <cellStyle name="Porcentaje 3" xfId="6"/>
    <cellStyle name="Total 2" xfId="17"/>
  </cellStyles>
  <dxfs count="112"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b val="0"/>
        <i val="0"/>
        <condense val="0"/>
        <extend val="0"/>
        <color indexed="18"/>
      </font>
    </dxf>
    <dxf>
      <font>
        <condense val="0"/>
        <extend val="0"/>
        <color indexed="18"/>
      </font>
    </dxf>
    <dxf>
      <fill>
        <patternFill>
          <bgColor rgb="FFFFFF00"/>
        </patternFill>
      </fill>
    </dxf>
    <dxf>
      <font>
        <b/>
        <i val="0"/>
        <color rgb="FFC00000"/>
      </font>
      <fill>
        <patternFill>
          <bgColor theme="5" tint="0.79998168889431442"/>
        </patternFill>
      </fill>
    </dxf>
    <dxf>
      <font>
        <b/>
        <i val="0"/>
        <color rgb="FFC00000"/>
      </font>
      <fill>
        <patternFill>
          <bgColor theme="5" tint="0.79998168889431442"/>
        </patternFill>
      </fill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ndense val="0"/>
        <extend val="0"/>
        <color indexed="18"/>
      </font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18"/>
      </font>
    </dxf>
    <dxf>
      <font>
        <condense val="0"/>
        <extend val="0"/>
        <color indexed="18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1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Archivos_REM/2017/INDICADORES/IAAPS/DATOS/DATOS%20IAAPS-07_2017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Archivos_REM/2017/INDICADORES/IAAPS/DATOS/DATOS%20IAAPS-04_2017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UM2"/>
      <sheetName val="NUM3.1"/>
      <sheetName val="DEN3.1"/>
      <sheetName val="NUM5"/>
      <sheetName val="NUM6"/>
      <sheetName val="DEN6"/>
      <sheetName val="NUM7"/>
      <sheetName val="NUM8.1"/>
      <sheetName val="DEN8.1"/>
      <sheetName val="ACT DEN8.1"/>
      <sheetName val="NUM8.2"/>
      <sheetName val="DEN8.2"/>
      <sheetName val="ACT DEN8.2"/>
      <sheetName val="NUM8.3"/>
      <sheetName val="NUM9"/>
      <sheetName val="DEN9"/>
      <sheetName val="NUM10"/>
      <sheetName val="NUM11"/>
      <sheetName val="NUM12"/>
      <sheetName val="ACT NUM12"/>
      <sheetName val="NUM13"/>
      <sheetName val="ACT NUM13"/>
      <sheetName val="NUM14"/>
      <sheetName val="DEN14"/>
      <sheetName val="NUM17"/>
      <sheetName val="DEN17"/>
      <sheetName val="NUM18"/>
      <sheetName val="NUM19"/>
      <sheetName val="NUM20"/>
      <sheetName val="NUM21"/>
    </sheetNames>
    <sheetDataSet>
      <sheetData sheetId="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2745</v>
          </cell>
          <cell r="J6">
            <v>2745</v>
          </cell>
        </row>
        <row r="7">
          <cell r="H7" t="str">
            <v>105301-CES. LAS COMPAÑIAS</v>
          </cell>
          <cell r="I7">
            <v>549</v>
          </cell>
          <cell r="J7">
            <v>549</v>
          </cell>
        </row>
        <row r="8">
          <cell r="H8" t="str">
            <v>105302-CES. PEDRO AGUIRRE C.</v>
          </cell>
          <cell r="I8">
            <v>272</v>
          </cell>
          <cell r="J8">
            <v>272</v>
          </cell>
        </row>
        <row r="9">
          <cell r="H9" t="str">
            <v>105313-CES. SCHAFFHAUSER</v>
          </cell>
          <cell r="I9">
            <v>77</v>
          </cell>
          <cell r="J9">
            <v>77</v>
          </cell>
        </row>
        <row r="10">
          <cell r="H10" t="str">
            <v>105319-CES. CARDENAL R.S.H.</v>
          </cell>
          <cell r="I10">
            <v>486</v>
          </cell>
          <cell r="J10">
            <v>486</v>
          </cell>
        </row>
        <row r="11">
          <cell r="H11" t="str">
            <v>105325-CESFAM JUAN PABLO II</v>
          </cell>
          <cell r="I11">
            <v>2387</v>
          </cell>
          <cell r="J11">
            <v>2387</v>
          </cell>
        </row>
        <row r="12">
          <cell r="H12" t="str">
            <v xml:space="preserve">105400-P.S.R. ALGARROBITO            </v>
          </cell>
          <cell r="I12">
            <v>50</v>
          </cell>
          <cell r="J12">
            <v>50</v>
          </cell>
        </row>
        <row r="13">
          <cell r="H13" t="str">
            <v>105401-P.S.R. LAS ROJAS</v>
          </cell>
          <cell r="I13">
            <v>49</v>
          </cell>
          <cell r="J13">
            <v>49</v>
          </cell>
        </row>
        <row r="14">
          <cell r="H14" t="str">
            <v>105402-P.S.R. EL ROMERO</v>
          </cell>
          <cell r="I14">
            <v>81</v>
          </cell>
          <cell r="J14">
            <v>81</v>
          </cell>
        </row>
        <row r="15">
          <cell r="H15" t="str">
            <v>105499-P.S.R. LAMBERT</v>
          </cell>
          <cell r="I15">
            <v>90</v>
          </cell>
          <cell r="J15">
            <v>90</v>
          </cell>
        </row>
        <row r="16">
          <cell r="H16" t="str">
            <v>105700-CECOF VILLA EL INDIO</v>
          </cell>
          <cell r="I16">
            <v>1193</v>
          </cell>
          <cell r="J16">
            <v>1193</v>
          </cell>
        </row>
        <row r="17">
          <cell r="H17" t="str">
            <v>105701-CECOF VILLA ALEMANIA</v>
          </cell>
          <cell r="I17">
            <v>153</v>
          </cell>
          <cell r="J17">
            <v>153</v>
          </cell>
        </row>
        <row r="18">
          <cell r="H18" t="str">
            <v>105702-CECOF VILLA LAMBERT</v>
          </cell>
          <cell r="I18">
            <v>96</v>
          </cell>
          <cell r="J18">
            <v>96</v>
          </cell>
        </row>
        <row r="19">
          <cell r="H19" t="str">
            <v>Total 04101-LA SERENA</v>
          </cell>
          <cell r="I19">
            <v>8228</v>
          </cell>
          <cell r="J19">
            <v>8228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105303-CES. SAN JUAN</v>
          </cell>
          <cell r="I21">
            <v>246</v>
          </cell>
          <cell r="J21">
            <v>246</v>
          </cell>
        </row>
        <row r="22">
          <cell r="H22" t="str">
            <v>105304-CES. SANTA CECILIA</v>
          </cell>
          <cell r="I22">
            <v>83</v>
          </cell>
          <cell r="J22">
            <v>83</v>
          </cell>
        </row>
        <row r="23">
          <cell r="H23" t="str">
            <v>105305-CES. TIERRAS BLANCAS</v>
          </cell>
          <cell r="I23">
            <v>1025</v>
          </cell>
          <cell r="J23">
            <v>1025</v>
          </cell>
        </row>
        <row r="24">
          <cell r="H24" t="str">
            <v>105321-CES. RURAL  TONGOY</v>
          </cell>
          <cell r="I24">
            <v>30</v>
          </cell>
          <cell r="J24">
            <v>30</v>
          </cell>
        </row>
        <row r="25">
          <cell r="H25" t="str">
            <v>105323-CES. DR. SERGIO AGUILAR</v>
          </cell>
          <cell r="I25">
            <v>35</v>
          </cell>
          <cell r="J25">
            <v>35</v>
          </cell>
        </row>
        <row r="26">
          <cell r="H26" t="str">
            <v>105405-P.S.R. GUANAQUEROS</v>
          </cell>
          <cell r="I26">
            <v>150</v>
          </cell>
          <cell r="J26">
            <v>150</v>
          </cell>
        </row>
        <row r="27">
          <cell r="H27" t="str">
            <v>105406-P.S.R. PAN DE AZUCAR</v>
          </cell>
          <cell r="I27">
            <v>32</v>
          </cell>
          <cell r="J27">
            <v>32</v>
          </cell>
        </row>
        <row r="28">
          <cell r="H28" t="str">
            <v>105407-P.S.R. TAMBILLOS</v>
          </cell>
          <cell r="I28">
            <v>6</v>
          </cell>
          <cell r="J28">
            <v>6</v>
          </cell>
        </row>
        <row r="29">
          <cell r="H29" t="str">
            <v>105705-CECOF EL ALBA</v>
          </cell>
          <cell r="I29">
            <v>1296</v>
          </cell>
          <cell r="J29">
            <v>1296</v>
          </cell>
        </row>
        <row r="30">
          <cell r="H30" t="str">
            <v>200273-CECOF PUNTA MIRA</v>
          </cell>
          <cell r="I30">
            <v>61</v>
          </cell>
          <cell r="J30">
            <v>61</v>
          </cell>
        </row>
        <row r="31">
          <cell r="H31" t="str">
            <v>Total 04102-COQUIMBO</v>
          </cell>
          <cell r="I31">
            <v>2964</v>
          </cell>
          <cell r="J31">
            <v>2964</v>
          </cell>
        </row>
        <row r="32">
          <cell r="H32" t="str">
            <v>04105-PAIHUANO</v>
          </cell>
          <cell r="I32"/>
          <cell r="J32"/>
        </row>
        <row r="33">
          <cell r="H33" t="str">
            <v>105306-CES. PAIHUANO</v>
          </cell>
          <cell r="I33">
            <v>23</v>
          </cell>
          <cell r="J33">
            <v>23</v>
          </cell>
        </row>
        <row r="34">
          <cell r="H34" t="str">
            <v>105475-P.S.R. HORCON</v>
          </cell>
          <cell r="I34">
            <v>20</v>
          </cell>
          <cell r="J34">
            <v>20</v>
          </cell>
        </row>
        <row r="35">
          <cell r="H35" t="str">
            <v>105476-P.S.R. MONTE GRANDE</v>
          </cell>
          <cell r="I35">
            <v>20</v>
          </cell>
          <cell r="J35">
            <v>20</v>
          </cell>
        </row>
        <row r="36">
          <cell r="H36" t="str">
            <v>105477-P.S.R. PISCO ELQUI</v>
          </cell>
          <cell r="I36">
            <v>20</v>
          </cell>
          <cell r="J36">
            <v>20</v>
          </cell>
        </row>
        <row r="37">
          <cell r="H37" t="str">
            <v>Total 04105-PAIHUANO</v>
          </cell>
          <cell r="I37">
            <v>83</v>
          </cell>
          <cell r="J37">
            <v>83</v>
          </cell>
        </row>
        <row r="38">
          <cell r="H38" t="str">
            <v>04106-VICUÑA</v>
          </cell>
          <cell r="I38"/>
          <cell r="J38"/>
        </row>
        <row r="39">
          <cell r="H39" t="str">
            <v>105467-P.S.R. DIAGUITAS</v>
          </cell>
          <cell r="I39">
            <v>38</v>
          </cell>
          <cell r="J39">
            <v>38</v>
          </cell>
        </row>
        <row r="40">
          <cell r="H40" t="str">
            <v>105468-P.S.R. EL MOLLE</v>
          </cell>
          <cell r="I40">
            <v>24</v>
          </cell>
          <cell r="J40">
            <v>24</v>
          </cell>
        </row>
        <row r="41">
          <cell r="H41" t="str">
            <v>105469-P.S.R. EL TAMBO</v>
          </cell>
          <cell r="I41">
            <v>168</v>
          </cell>
          <cell r="J41">
            <v>168</v>
          </cell>
        </row>
        <row r="42">
          <cell r="H42" t="str">
            <v>105470-P.S.R. HUANTA</v>
          </cell>
          <cell r="I42">
            <v>4</v>
          </cell>
          <cell r="J42">
            <v>4</v>
          </cell>
        </row>
        <row r="43">
          <cell r="H43" t="str">
            <v>105471-P.S.R. PERALILLO</v>
          </cell>
          <cell r="I43">
            <v>197</v>
          </cell>
          <cell r="J43">
            <v>197</v>
          </cell>
        </row>
        <row r="44">
          <cell r="H44" t="str">
            <v>105472-P.S.R. RIVADAVIA</v>
          </cell>
          <cell r="I44">
            <v>28</v>
          </cell>
          <cell r="J44">
            <v>28</v>
          </cell>
        </row>
        <row r="45">
          <cell r="H45" t="str">
            <v>105473-P.S.R. TALCUNA</v>
          </cell>
          <cell r="I45">
            <v>107</v>
          </cell>
          <cell r="J45">
            <v>107</v>
          </cell>
        </row>
        <row r="46">
          <cell r="H46" t="str">
            <v>105474-P.S.R. CHAPILCA</v>
          </cell>
          <cell r="I46">
            <v>11</v>
          </cell>
          <cell r="J46">
            <v>11</v>
          </cell>
        </row>
        <row r="47">
          <cell r="H47" t="str">
            <v>105502-P.S.R. CALINGASTA</v>
          </cell>
          <cell r="I47">
            <v>83</v>
          </cell>
          <cell r="J47">
            <v>83</v>
          </cell>
        </row>
        <row r="48">
          <cell r="H48" t="str">
            <v>105509-P.S.R. GUALLIGUAICA</v>
          </cell>
          <cell r="I48">
            <v>8</v>
          </cell>
          <cell r="J48">
            <v>8</v>
          </cell>
        </row>
        <row r="49">
          <cell r="H49" t="str">
            <v>Total 04106-VICUÑA</v>
          </cell>
          <cell r="I49">
            <v>668</v>
          </cell>
          <cell r="J49">
            <v>668</v>
          </cell>
        </row>
        <row r="50">
          <cell r="H50" t="str">
            <v>04201-ILLAPEL</v>
          </cell>
          <cell r="I50"/>
          <cell r="J50"/>
        </row>
        <row r="51">
          <cell r="H51" t="str">
            <v>105326-CESFAM SAN RAFAEL</v>
          </cell>
          <cell r="I51">
            <v>72</v>
          </cell>
          <cell r="J51">
            <v>72</v>
          </cell>
        </row>
        <row r="52">
          <cell r="H52" t="str">
            <v xml:space="preserve">105443-P.S.R. CARCAMO                   </v>
          </cell>
          <cell r="I52">
            <v>201</v>
          </cell>
          <cell r="J52">
            <v>201</v>
          </cell>
        </row>
        <row r="53">
          <cell r="H53" t="str">
            <v>105444-P.S.R. HUINTIL</v>
          </cell>
          <cell r="I53">
            <v>20</v>
          </cell>
          <cell r="J53">
            <v>20</v>
          </cell>
        </row>
        <row r="54">
          <cell r="H54" t="str">
            <v>105445-P.S.R. LIMAHUIDA</v>
          </cell>
          <cell r="I54">
            <v>18</v>
          </cell>
          <cell r="J54">
            <v>18</v>
          </cell>
        </row>
        <row r="55">
          <cell r="H55" t="str">
            <v>105446-P.S.R. MATANCILLA</v>
          </cell>
          <cell r="I55">
            <v>17</v>
          </cell>
          <cell r="J55">
            <v>17</v>
          </cell>
        </row>
        <row r="56">
          <cell r="H56" t="str">
            <v>105447-P.S.R. PERALILLO</v>
          </cell>
          <cell r="I56">
            <v>25</v>
          </cell>
          <cell r="J56">
            <v>25</v>
          </cell>
        </row>
        <row r="57">
          <cell r="H57" t="str">
            <v>105448-P.S.R. SANTA VIRGINIA</v>
          </cell>
          <cell r="I57">
            <v>22</v>
          </cell>
          <cell r="J57">
            <v>22</v>
          </cell>
        </row>
        <row r="58">
          <cell r="H58" t="str">
            <v>105449-P.S.R. TUNGA NORTE</v>
          </cell>
          <cell r="I58">
            <v>33</v>
          </cell>
          <cell r="J58">
            <v>33</v>
          </cell>
        </row>
        <row r="59">
          <cell r="H59" t="str">
            <v>105485-P.S.R. PLAN DE HORNOS</v>
          </cell>
          <cell r="I59">
            <v>14</v>
          </cell>
          <cell r="J59">
            <v>14</v>
          </cell>
        </row>
        <row r="60">
          <cell r="H60" t="str">
            <v>105486-P.S.R. TUNGA SUR</v>
          </cell>
          <cell r="I60">
            <v>12</v>
          </cell>
          <cell r="J60">
            <v>12</v>
          </cell>
        </row>
        <row r="61">
          <cell r="H61" t="str">
            <v>105487-P.S.R. CAÑAS UNO</v>
          </cell>
          <cell r="I61">
            <v>68</v>
          </cell>
          <cell r="J61">
            <v>68</v>
          </cell>
        </row>
        <row r="62">
          <cell r="H62" t="str">
            <v>105496-P.S.R. PINTACURA SUR</v>
          </cell>
          <cell r="I62">
            <v>5</v>
          </cell>
          <cell r="J62">
            <v>5</v>
          </cell>
        </row>
        <row r="63">
          <cell r="H63" t="str">
            <v>105504-P.S.R. SOCAVON</v>
          </cell>
          <cell r="I63">
            <v>98</v>
          </cell>
          <cell r="J63">
            <v>98</v>
          </cell>
        </row>
        <row r="64">
          <cell r="H64" t="str">
            <v>Total 04201-ILLAPEL</v>
          </cell>
          <cell r="I64">
            <v>605</v>
          </cell>
          <cell r="J64">
            <v>605</v>
          </cell>
        </row>
        <row r="65">
          <cell r="H65" t="str">
            <v>04202-CANELA</v>
          </cell>
          <cell r="I65"/>
          <cell r="J65"/>
        </row>
        <row r="66">
          <cell r="H66" t="str">
            <v>105309-CES. RURAL CANELA</v>
          </cell>
          <cell r="I66">
            <v>212</v>
          </cell>
          <cell r="J66">
            <v>212</v>
          </cell>
        </row>
        <row r="67">
          <cell r="H67" t="str">
            <v>Total 04202-CANELA</v>
          </cell>
          <cell r="I67">
            <v>212</v>
          </cell>
          <cell r="J67">
            <v>212</v>
          </cell>
        </row>
        <row r="68">
          <cell r="H68" t="str">
            <v>04203-LOS VILOS</v>
          </cell>
          <cell r="I68"/>
          <cell r="J68"/>
        </row>
        <row r="69">
          <cell r="H69" t="str">
            <v xml:space="preserve">105478-P.S.R. CAIMANES                   </v>
          </cell>
          <cell r="I69">
            <v>40</v>
          </cell>
          <cell r="J69">
            <v>40</v>
          </cell>
        </row>
        <row r="70">
          <cell r="H70" t="str">
            <v>105479-P.S.R. GUANGUALI</v>
          </cell>
          <cell r="I70">
            <v>70</v>
          </cell>
          <cell r="J70">
            <v>70</v>
          </cell>
        </row>
        <row r="71">
          <cell r="H71" t="str">
            <v>105480-P.S.R. QUILIMARI</v>
          </cell>
          <cell r="I71">
            <v>70</v>
          </cell>
          <cell r="J71">
            <v>70</v>
          </cell>
        </row>
        <row r="72">
          <cell r="H72" t="str">
            <v>105481-P.S.R. TILAMA</v>
          </cell>
          <cell r="I72">
            <v>3</v>
          </cell>
          <cell r="J72">
            <v>3</v>
          </cell>
        </row>
        <row r="73">
          <cell r="H73" t="str">
            <v>105511-P.S.R. LOS CONDORES</v>
          </cell>
          <cell r="I73">
            <v>10</v>
          </cell>
          <cell r="J73">
            <v>10</v>
          </cell>
        </row>
        <row r="74">
          <cell r="H74" t="str">
            <v>Total 04203-LOS VILOS</v>
          </cell>
          <cell r="I74">
            <v>193</v>
          </cell>
          <cell r="J74">
            <v>193</v>
          </cell>
        </row>
        <row r="75">
          <cell r="H75" t="str">
            <v>04204-SALAMANCA</v>
          </cell>
          <cell r="I75"/>
          <cell r="J75"/>
        </row>
        <row r="76">
          <cell r="H76" t="str">
            <v>105104-HOSPITAL SALAMANCA</v>
          </cell>
          <cell r="I76">
            <v>35</v>
          </cell>
          <cell r="J76">
            <v>35</v>
          </cell>
        </row>
        <row r="77">
          <cell r="H77" t="str">
            <v xml:space="preserve">105452-P.S.R. CUNCUMEN                 </v>
          </cell>
          <cell r="I77">
            <v>248</v>
          </cell>
          <cell r="J77">
            <v>248</v>
          </cell>
        </row>
        <row r="78">
          <cell r="H78" t="str">
            <v>105453-P.S.R. TRANQUILLA</v>
          </cell>
          <cell r="I78">
            <v>268</v>
          </cell>
          <cell r="J78">
            <v>268</v>
          </cell>
        </row>
        <row r="79">
          <cell r="H79" t="str">
            <v>105455-P.S.R. CHILLEPIN</v>
          </cell>
          <cell r="I79">
            <v>736</v>
          </cell>
          <cell r="J79">
            <v>736</v>
          </cell>
        </row>
        <row r="80">
          <cell r="H80" t="str">
            <v>105491-P.S.R. QUELEN BAJO</v>
          </cell>
          <cell r="I80">
            <v>247</v>
          </cell>
          <cell r="J80">
            <v>247</v>
          </cell>
        </row>
        <row r="81">
          <cell r="H81" t="str">
            <v>Total 04204-SALAMANCA</v>
          </cell>
          <cell r="I81">
            <v>1534</v>
          </cell>
          <cell r="J81">
            <v>1534</v>
          </cell>
        </row>
        <row r="82">
          <cell r="H82" t="str">
            <v>04301-OVALLE</v>
          </cell>
          <cell r="I82"/>
          <cell r="J82"/>
        </row>
        <row r="83">
          <cell r="H83" t="str">
            <v>105315-CES. RURAL C. DE TAMAYA</v>
          </cell>
          <cell r="I83">
            <v>120</v>
          </cell>
          <cell r="J83">
            <v>120</v>
          </cell>
        </row>
        <row r="84">
          <cell r="H84" t="str">
            <v>105317-CES. JORGE JORDAN D.</v>
          </cell>
          <cell r="I84">
            <v>178</v>
          </cell>
          <cell r="J84">
            <v>178</v>
          </cell>
        </row>
        <row r="85">
          <cell r="H85" t="str">
            <v>105322-CES. MARCOS MACUADA</v>
          </cell>
          <cell r="I85">
            <v>545</v>
          </cell>
          <cell r="J85">
            <v>545</v>
          </cell>
        </row>
        <row r="86">
          <cell r="H86" t="str">
            <v>105324-CES. SOTAQUI</v>
          </cell>
          <cell r="I86">
            <v>57</v>
          </cell>
          <cell r="J86">
            <v>57</v>
          </cell>
        </row>
        <row r="87">
          <cell r="H87" t="str">
            <v>105415-P.S.R. BARRAZA</v>
          </cell>
          <cell r="I87">
            <v>601</v>
          </cell>
          <cell r="J87">
            <v>601</v>
          </cell>
        </row>
        <row r="88">
          <cell r="H88" t="str">
            <v xml:space="preserve">105416-P.S.R. CAMARICO                  </v>
          </cell>
          <cell r="I88">
            <v>145</v>
          </cell>
          <cell r="J88">
            <v>145</v>
          </cell>
        </row>
        <row r="89">
          <cell r="H89" t="str">
            <v>105417-P.S.R. ALCONES BAJOS</v>
          </cell>
          <cell r="I89">
            <v>21</v>
          </cell>
          <cell r="J89">
            <v>21</v>
          </cell>
        </row>
        <row r="90">
          <cell r="H90" t="str">
            <v>105419-P.S.R. LAS SOSSAS</v>
          </cell>
          <cell r="I90">
            <v>623</v>
          </cell>
          <cell r="J90">
            <v>623</v>
          </cell>
        </row>
        <row r="91">
          <cell r="H91" t="str">
            <v>105420-P.S.R. LIMARI</v>
          </cell>
          <cell r="I91">
            <v>736</v>
          </cell>
          <cell r="J91">
            <v>736</v>
          </cell>
        </row>
        <row r="92">
          <cell r="H92" t="str">
            <v>105422-P.S.R. HORNILLOS</v>
          </cell>
          <cell r="I92">
            <v>3</v>
          </cell>
          <cell r="J92">
            <v>3</v>
          </cell>
        </row>
        <row r="93">
          <cell r="H93" t="str">
            <v>105437-P.S.R. CHALINGA</v>
          </cell>
          <cell r="I93">
            <v>23</v>
          </cell>
          <cell r="J93">
            <v>23</v>
          </cell>
        </row>
        <row r="94">
          <cell r="H94" t="str">
            <v>105507-P.S.R. HUAMALATA</v>
          </cell>
          <cell r="I94">
            <v>17</v>
          </cell>
          <cell r="J94">
            <v>17</v>
          </cell>
        </row>
        <row r="95">
          <cell r="H95" t="str">
            <v>105510-P.S.R. RECOLETA</v>
          </cell>
          <cell r="I95">
            <v>10</v>
          </cell>
          <cell r="J95">
            <v>10</v>
          </cell>
        </row>
        <row r="96">
          <cell r="H96" t="str">
            <v>105722-CECOF SAN JOSE DE LA DEHESA</v>
          </cell>
          <cell r="I96">
            <v>104</v>
          </cell>
          <cell r="J96">
            <v>104</v>
          </cell>
        </row>
        <row r="97">
          <cell r="H97" t="str">
            <v>105723-CECOF LIMARI</v>
          </cell>
          <cell r="I97">
            <v>124</v>
          </cell>
          <cell r="J97">
            <v>124</v>
          </cell>
        </row>
        <row r="98">
          <cell r="H98" t="str">
            <v>200258-CECOF LOS COPIHUES</v>
          </cell>
          <cell r="I98">
            <v>102</v>
          </cell>
          <cell r="J98">
            <v>102</v>
          </cell>
        </row>
        <row r="99">
          <cell r="H99" t="str">
            <v>Total 04301-OVALLE</v>
          </cell>
          <cell r="I99">
            <v>3409</v>
          </cell>
          <cell r="J99">
            <v>3409</v>
          </cell>
        </row>
        <row r="100">
          <cell r="H100" t="str">
            <v>04302-COMBARBALÁ</v>
          </cell>
          <cell r="I100"/>
          <cell r="J100"/>
        </row>
        <row r="101">
          <cell r="H101" t="str">
            <v>105433-P.S.R. SAN LORENZO</v>
          </cell>
          <cell r="I101">
            <v>17</v>
          </cell>
          <cell r="J101">
            <v>17</v>
          </cell>
        </row>
        <row r="102">
          <cell r="H102" t="str">
            <v>105434-P.S.R. SAN MARCOS</v>
          </cell>
          <cell r="I102">
            <v>117</v>
          </cell>
          <cell r="J102">
            <v>117</v>
          </cell>
        </row>
        <row r="103">
          <cell r="H103" t="str">
            <v>105441-P.S.R. MANQUEHUA</v>
          </cell>
          <cell r="I103">
            <v>116</v>
          </cell>
          <cell r="J103">
            <v>116</v>
          </cell>
        </row>
        <row r="104">
          <cell r="H104" t="str">
            <v xml:space="preserve">105459-P.S.R. BARRANCAS                </v>
          </cell>
          <cell r="I104">
            <v>135</v>
          </cell>
          <cell r="J104">
            <v>135</v>
          </cell>
        </row>
        <row r="105">
          <cell r="H105" t="str">
            <v>105460-P.S.R. COGOTI 18</v>
          </cell>
          <cell r="I105">
            <v>214</v>
          </cell>
          <cell r="J105">
            <v>214</v>
          </cell>
        </row>
        <row r="106">
          <cell r="H106" t="str">
            <v>105461-P.S.R. EL HUACHO</v>
          </cell>
          <cell r="I106">
            <v>10</v>
          </cell>
          <cell r="J106">
            <v>10</v>
          </cell>
        </row>
        <row r="107">
          <cell r="H107" t="str">
            <v>105462-P.S.R. EL SAUCE</v>
          </cell>
          <cell r="I107">
            <v>109</v>
          </cell>
          <cell r="J107">
            <v>109</v>
          </cell>
        </row>
        <row r="108">
          <cell r="H108" t="str">
            <v>105463-P.S.R. QUILITAPIA</v>
          </cell>
          <cell r="I108">
            <v>134</v>
          </cell>
          <cell r="J108">
            <v>134</v>
          </cell>
        </row>
        <row r="109">
          <cell r="H109" t="str">
            <v>105464-P.S.R. LA LIGUA</v>
          </cell>
          <cell r="I109">
            <v>99</v>
          </cell>
          <cell r="J109">
            <v>99</v>
          </cell>
        </row>
        <row r="110">
          <cell r="H110" t="str">
            <v>105465-P.S.R. RAMADILLA</v>
          </cell>
          <cell r="I110">
            <v>42</v>
          </cell>
          <cell r="J110">
            <v>42</v>
          </cell>
        </row>
        <row r="111">
          <cell r="H111" t="str">
            <v>105466-P.S.R. VALLE HERMOSO</v>
          </cell>
          <cell r="I111">
            <v>35</v>
          </cell>
          <cell r="J111">
            <v>35</v>
          </cell>
        </row>
        <row r="112">
          <cell r="H112" t="str">
            <v>105490-P.S.R. EL DURAZNO</v>
          </cell>
          <cell r="I112">
            <v>69</v>
          </cell>
          <cell r="J112">
            <v>69</v>
          </cell>
        </row>
        <row r="113">
          <cell r="H113" t="str">
            <v>Total 04302-COMBARBALÁ</v>
          </cell>
          <cell r="I113">
            <v>1097</v>
          </cell>
          <cell r="J113">
            <v>1097</v>
          </cell>
        </row>
        <row r="114">
          <cell r="H114" t="str">
            <v>04304-MONTE PATRIA</v>
          </cell>
          <cell r="I114"/>
          <cell r="J114"/>
        </row>
        <row r="115">
          <cell r="H115" t="str">
            <v>105307-CES. RURAL MONTE PATRIA</v>
          </cell>
          <cell r="I115">
            <v>198</v>
          </cell>
          <cell r="J115">
            <v>198</v>
          </cell>
        </row>
        <row r="116">
          <cell r="H116" t="str">
            <v>105311-CES. RURAL CHAÑARAL ALTO</v>
          </cell>
          <cell r="I116">
            <v>82</v>
          </cell>
          <cell r="J116">
            <v>82</v>
          </cell>
        </row>
        <row r="117">
          <cell r="H117" t="str">
            <v>105312-CES. RURAL CAREN</v>
          </cell>
          <cell r="I117">
            <v>82</v>
          </cell>
          <cell r="J117">
            <v>82</v>
          </cell>
        </row>
        <row r="118">
          <cell r="H118" t="str">
            <v>105318-CES. RURAL EL PALQUI</v>
          </cell>
          <cell r="I118">
            <v>64</v>
          </cell>
          <cell r="J118">
            <v>64</v>
          </cell>
        </row>
        <row r="119">
          <cell r="H119" t="str">
            <v>105425-P.S.R. CHILECITO</v>
          </cell>
          <cell r="I119">
            <v>124</v>
          </cell>
          <cell r="J119">
            <v>124</v>
          </cell>
        </row>
        <row r="120">
          <cell r="H120" t="str">
            <v>105427-P.S.R. HACIENDA VALDIVIA</v>
          </cell>
          <cell r="I120">
            <v>125</v>
          </cell>
          <cell r="J120">
            <v>125</v>
          </cell>
        </row>
        <row r="121">
          <cell r="H121" t="str">
            <v>105428-P.S.R. HUATULAME</v>
          </cell>
          <cell r="I121">
            <v>40</v>
          </cell>
          <cell r="J121">
            <v>40</v>
          </cell>
        </row>
        <row r="122">
          <cell r="H122" t="str">
            <v>105430-P.S.R. MIALQUI</v>
          </cell>
          <cell r="I122">
            <v>72</v>
          </cell>
          <cell r="J122">
            <v>72</v>
          </cell>
        </row>
        <row r="123">
          <cell r="H123" t="str">
            <v>105431-P.S.R. PEDREGAL</v>
          </cell>
          <cell r="I123">
            <v>92</v>
          </cell>
          <cell r="J123">
            <v>92</v>
          </cell>
        </row>
        <row r="124">
          <cell r="H124" t="str">
            <v>105432-P.S.R. RAPEL</v>
          </cell>
          <cell r="I124">
            <v>214</v>
          </cell>
          <cell r="J124">
            <v>214</v>
          </cell>
        </row>
        <row r="125">
          <cell r="H125" t="str">
            <v>105435-P.S.R. TULAHUEN</v>
          </cell>
          <cell r="I125">
            <v>178</v>
          </cell>
          <cell r="J125">
            <v>178</v>
          </cell>
        </row>
        <row r="126">
          <cell r="H126" t="str">
            <v>105436-P.S.R. EL MAITEN</v>
          </cell>
          <cell r="I126">
            <v>35</v>
          </cell>
          <cell r="J126">
            <v>35</v>
          </cell>
        </row>
        <row r="127">
          <cell r="H127" t="str">
            <v>105489-P.S.R. RAMADAS DE TULAHUEN</v>
          </cell>
          <cell r="I127">
            <v>56</v>
          </cell>
          <cell r="J127">
            <v>56</v>
          </cell>
        </row>
        <row r="128">
          <cell r="H128" t="str">
            <v>Total 04304-MONTE PATRIA</v>
          </cell>
          <cell r="I128">
            <v>1362</v>
          </cell>
          <cell r="J128">
            <v>1362</v>
          </cell>
        </row>
        <row r="129">
          <cell r="H129" t="str">
            <v>04304-PUNITAQUI</v>
          </cell>
          <cell r="I129"/>
          <cell r="J129"/>
        </row>
        <row r="130">
          <cell r="H130" t="str">
            <v>105308-CES. RURAL PUNITAQUI</v>
          </cell>
          <cell r="I130">
            <v>103</v>
          </cell>
          <cell r="J130">
            <v>103</v>
          </cell>
        </row>
        <row r="131">
          <cell r="H131" t="str">
            <v>105440-P.S.R. DIVISADERO</v>
          </cell>
          <cell r="I131">
            <v>40</v>
          </cell>
          <cell r="J131">
            <v>40</v>
          </cell>
        </row>
        <row r="132">
          <cell r="H132" t="str">
            <v xml:space="preserve">105508-P.S.R. EL PARRAL DE QUILES  </v>
          </cell>
          <cell r="I132">
            <v>21</v>
          </cell>
          <cell r="J132">
            <v>21</v>
          </cell>
        </row>
        <row r="133">
          <cell r="H133" t="str">
            <v>Total 04304-PUNITAQUI</v>
          </cell>
          <cell r="I133">
            <v>164</v>
          </cell>
          <cell r="J133">
            <v>164</v>
          </cell>
        </row>
        <row r="134">
          <cell r="H134" t="str">
            <v>04305-RIO HURTADO</v>
          </cell>
          <cell r="I134"/>
          <cell r="J134"/>
        </row>
        <row r="135">
          <cell r="H135" t="str">
            <v>105409-P.S.R. EL CHAÑAR</v>
          </cell>
          <cell r="I135">
            <v>24</v>
          </cell>
          <cell r="J135">
            <v>24</v>
          </cell>
        </row>
        <row r="136">
          <cell r="H136" t="str">
            <v>105410-P.S.R. HURTADO</v>
          </cell>
          <cell r="I136">
            <v>24</v>
          </cell>
          <cell r="J136">
            <v>24</v>
          </cell>
        </row>
        <row r="137">
          <cell r="H137" t="str">
            <v>105411-P.S.R. LAS BREAS</v>
          </cell>
          <cell r="I137">
            <v>24</v>
          </cell>
          <cell r="J137">
            <v>24</v>
          </cell>
        </row>
        <row r="138">
          <cell r="H138" t="str">
            <v>105503-P.S.R. TABAQUEROS</v>
          </cell>
          <cell r="I138">
            <v>24</v>
          </cell>
          <cell r="J138">
            <v>24</v>
          </cell>
        </row>
        <row r="139">
          <cell r="H139" t="str">
            <v>Total 04305-RIO HURTADO</v>
          </cell>
          <cell r="I139">
            <v>96</v>
          </cell>
          <cell r="J139">
            <v>96</v>
          </cell>
        </row>
        <row r="140">
          <cell r="H140" t="str">
            <v>Total general</v>
          </cell>
          <cell r="I140">
            <v>20615</v>
          </cell>
          <cell r="J140">
            <v>20615</v>
          </cell>
        </row>
      </sheetData>
      <sheetData sheetId="1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</row>
        <row r="6">
          <cell r="H6" t="str">
            <v>105010-DIRECCIÓN DEL SERVICIO DE SALUD COQUIMBO</v>
          </cell>
          <cell r="I6">
            <v>0</v>
          </cell>
          <cell r="J6">
            <v>0</v>
          </cell>
          <cell r="K6">
            <v>0</v>
          </cell>
          <cell r="L6"/>
          <cell r="M6">
            <v>0</v>
          </cell>
          <cell r="N6">
            <v>0</v>
          </cell>
          <cell r="O6"/>
          <cell r="P6">
            <v>0</v>
          </cell>
        </row>
        <row r="7">
          <cell r="H7" t="str">
            <v>105100-HOSPITAL LA SERENA</v>
          </cell>
          <cell r="I7">
            <v>64</v>
          </cell>
          <cell r="J7">
            <v>83</v>
          </cell>
          <cell r="K7">
            <v>72</v>
          </cell>
          <cell r="L7">
            <v>53</v>
          </cell>
          <cell r="M7">
            <v>77</v>
          </cell>
          <cell r="N7">
            <v>48</v>
          </cell>
          <cell r="O7">
            <v>132</v>
          </cell>
          <cell r="P7">
            <v>529</v>
          </cell>
        </row>
        <row r="8">
          <cell r="H8" t="str">
            <v>105300-CES. CARDENAL CARO</v>
          </cell>
          <cell r="I8">
            <v>20</v>
          </cell>
          <cell r="J8">
            <v>33</v>
          </cell>
          <cell r="K8">
            <v>33</v>
          </cell>
          <cell r="L8">
            <v>15</v>
          </cell>
          <cell r="M8">
            <v>9</v>
          </cell>
          <cell r="N8">
            <v>43</v>
          </cell>
          <cell r="O8">
            <v>50</v>
          </cell>
          <cell r="P8">
            <v>203</v>
          </cell>
        </row>
        <row r="9">
          <cell r="H9" t="str">
            <v>105301-CES. LAS COMPAÑIAS</v>
          </cell>
          <cell r="I9">
            <v>9</v>
          </cell>
          <cell r="J9">
            <v>4</v>
          </cell>
          <cell r="K9">
            <v>21</v>
          </cell>
          <cell r="L9">
            <v>9</v>
          </cell>
          <cell r="M9">
            <v>2</v>
          </cell>
          <cell r="N9">
            <v>15</v>
          </cell>
          <cell r="O9">
            <v>6</v>
          </cell>
          <cell r="P9">
            <v>66</v>
          </cell>
        </row>
        <row r="10">
          <cell r="H10" t="str">
            <v>105302-CES. PEDRO AGUIRRE C.</v>
          </cell>
          <cell r="I10">
            <v>6</v>
          </cell>
          <cell r="J10">
            <v>3</v>
          </cell>
          <cell r="K10">
            <v>6</v>
          </cell>
          <cell r="L10">
            <v>2</v>
          </cell>
          <cell r="M10">
            <v>8</v>
          </cell>
          <cell r="N10">
            <v>4</v>
          </cell>
          <cell r="O10">
            <v>5</v>
          </cell>
          <cell r="P10">
            <v>34</v>
          </cell>
        </row>
        <row r="11">
          <cell r="H11" t="str">
            <v>105313-CES. SCHAFFHAUSER</v>
          </cell>
          <cell r="I11">
            <v>9</v>
          </cell>
          <cell r="J11">
            <v>2</v>
          </cell>
          <cell r="K11">
            <v>5</v>
          </cell>
          <cell r="L11">
            <v>10</v>
          </cell>
          <cell r="M11">
            <v>6</v>
          </cell>
          <cell r="N11">
            <v>13</v>
          </cell>
          <cell r="O11">
            <v>4</v>
          </cell>
          <cell r="P11">
            <v>49</v>
          </cell>
        </row>
        <row r="12">
          <cell r="H12" t="str">
            <v>105319-CES. CARDENAL R.S.H.</v>
          </cell>
          <cell r="I12">
            <v>4</v>
          </cell>
          <cell r="J12">
            <v>2</v>
          </cell>
          <cell r="K12">
            <v>5</v>
          </cell>
          <cell r="L12">
            <v>2</v>
          </cell>
          <cell r="M12">
            <v>9</v>
          </cell>
          <cell r="N12">
            <v>4</v>
          </cell>
          <cell r="O12">
            <v>4</v>
          </cell>
          <cell r="P12">
            <v>30</v>
          </cell>
        </row>
        <row r="13">
          <cell r="H13" t="str">
            <v>105325-CESFAM JUAN PABLO II</v>
          </cell>
          <cell r="I13">
            <v>8</v>
          </cell>
          <cell r="J13">
            <v>5</v>
          </cell>
          <cell r="K13">
            <v>3</v>
          </cell>
          <cell r="L13">
            <v>12</v>
          </cell>
          <cell r="M13">
            <v>12</v>
          </cell>
          <cell r="N13">
            <v>3</v>
          </cell>
          <cell r="O13">
            <v>4</v>
          </cell>
          <cell r="P13">
            <v>47</v>
          </cell>
        </row>
        <row r="14">
          <cell r="H14" t="str">
            <v xml:space="preserve">105400-P.S.R. ALGARROBITO            </v>
          </cell>
          <cell r="I14"/>
          <cell r="J14"/>
          <cell r="K14"/>
          <cell r="L14"/>
          <cell r="M14"/>
          <cell r="N14">
            <v>1</v>
          </cell>
          <cell r="O14">
            <v>1</v>
          </cell>
          <cell r="P14">
            <v>2</v>
          </cell>
        </row>
        <row r="15">
          <cell r="H15" t="str">
            <v>105402-P.S.R. EL ROMERO</v>
          </cell>
          <cell r="I15"/>
          <cell r="J15"/>
          <cell r="K15"/>
          <cell r="L15"/>
          <cell r="M15"/>
          <cell r="N15"/>
          <cell r="O15">
            <v>1</v>
          </cell>
          <cell r="P15">
            <v>1</v>
          </cell>
        </row>
        <row r="16">
          <cell r="H16" t="str">
            <v>105700-CECOF VILLA EL INDIO</v>
          </cell>
          <cell r="I16"/>
          <cell r="J16">
            <v>1</v>
          </cell>
          <cell r="K16"/>
          <cell r="L16">
            <v>2</v>
          </cell>
          <cell r="M16">
            <v>2</v>
          </cell>
          <cell r="N16"/>
          <cell r="O16"/>
          <cell r="P16">
            <v>5</v>
          </cell>
        </row>
        <row r="17">
          <cell r="H17" t="str">
            <v>105701-CECOF VILLA ALEMANIA</v>
          </cell>
          <cell r="I17"/>
          <cell r="J17"/>
          <cell r="K17"/>
          <cell r="L17"/>
          <cell r="M17"/>
          <cell r="N17">
            <v>1</v>
          </cell>
          <cell r="O17">
            <v>1</v>
          </cell>
          <cell r="P17">
            <v>2</v>
          </cell>
        </row>
        <row r="18">
          <cell r="H18" t="str">
            <v>105702-CECOF VILLA LAMBERT</v>
          </cell>
          <cell r="I18">
            <v>1</v>
          </cell>
          <cell r="J18"/>
          <cell r="K18"/>
          <cell r="L18"/>
          <cell r="M18"/>
          <cell r="N18"/>
          <cell r="O18"/>
          <cell r="P18">
            <v>1</v>
          </cell>
        </row>
        <row r="19">
          <cell r="H19" t="str">
            <v>Total 04101-LA SERENA</v>
          </cell>
          <cell r="I19">
            <v>121</v>
          </cell>
          <cell r="J19">
            <v>133</v>
          </cell>
          <cell r="K19">
            <v>145</v>
          </cell>
          <cell r="L19">
            <v>105</v>
          </cell>
          <cell r="M19">
            <v>125</v>
          </cell>
          <cell r="N19">
            <v>132</v>
          </cell>
          <cell r="O19">
            <v>208</v>
          </cell>
          <cell r="P19">
            <v>969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  <cell r="P20"/>
        </row>
        <row r="21">
          <cell r="H21" t="str">
            <v>105101-HOSPITAL COQUIMBO</v>
          </cell>
          <cell r="I21">
            <v>44</v>
          </cell>
          <cell r="J21">
            <v>26</v>
          </cell>
          <cell r="K21">
            <v>43</v>
          </cell>
          <cell r="L21">
            <v>30</v>
          </cell>
          <cell r="M21">
            <v>39</v>
          </cell>
          <cell r="N21">
            <v>67</v>
          </cell>
          <cell r="O21">
            <v>55</v>
          </cell>
          <cell r="P21">
            <v>304</v>
          </cell>
        </row>
        <row r="22">
          <cell r="H22" t="str">
            <v>105303-CES. SAN JUAN</v>
          </cell>
          <cell r="I22">
            <v>7</v>
          </cell>
          <cell r="J22">
            <v>5</v>
          </cell>
          <cell r="K22">
            <v>15</v>
          </cell>
          <cell r="L22">
            <v>21</v>
          </cell>
          <cell r="M22">
            <v>0</v>
          </cell>
          <cell r="N22">
            <v>7</v>
          </cell>
          <cell r="O22">
            <v>10</v>
          </cell>
          <cell r="P22">
            <v>65</v>
          </cell>
        </row>
        <row r="23">
          <cell r="H23" t="str">
            <v>105304-CES. SANTA CECILIA</v>
          </cell>
          <cell r="I23">
            <v>11</v>
          </cell>
          <cell r="J23">
            <v>5</v>
          </cell>
          <cell r="K23">
            <v>11</v>
          </cell>
          <cell r="L23">
            <v>10</v>
          </cell>
          <cell r="M23">
            <v>17</v>
          </cell>
          <cell r="N23">
            <v>10</v>
          </cell>
          <cell r="O23">
            <v>13</v>
          </cell>
          <cell r="P23">
            <v>77</v>
          </cell>
        </row>
        <row r="24">
          <cell r="H24" t="str">
            <v>105305-CES. TIERRAS BLANCAS</v>
          </cell>
          <cell r="I24">
            <v>1</v>
          </cell>
          <cell r="J24">
            <v>3</v>
          </cell>
          <cell r="K24">
            <v>9</v>
          </cell>
          <cell r="L24">
            <v>3</v>
          </cell>
          <cell r="M24">
            <v>12</v>
          </cell>
          <cell r="N24">
            <v>4</v>
          </cell>
          <cell r="O24">
            <v>3</v>
          </cell>
          <cell r="P24">
            <v>35</v>
          </cell>
        </row>
        <row r="25">
          <cell r="H25" t="str">
            <v>105321-CES. RURAL  TONGOY</v>
          </cell>
          <cell r="I25"/>
          <cell r="J25">
            <v>6</v>
          </cell>
          <cell r="K25">
            <v>2</v>
          </cell>
          <cell r="L25">
            <v>3</v>
          </cell>
          <cell r="M25">
            <v>3</v>
          </cell>
          <cell r="N25"/>
          <cell r="O25">
            <v>2</v>
          </cell>
          <cell r="P25">
            <v>16</v>
          </cell>
        </row>
        <row r="26">
          <cell r="H26" t="str">
            <v>105323-CES. DR. SERGIO AGUILAR</v>
          </cell>
          <cell r="I26">
            <v>54</v>
          </cell>
          <cell r="J26">
            <v>46</v>
          </cell>
          <cell r="K26">
            <v>57</v>
          </cell>
          <cell r="L26">
            <v>59</v>
          </cell>
          <cell r="M26">
            <v>48</v>
          </cell>
          <cell r="N26">
            <v>47</v>
          </cell>
          <cell r="O26">
            <v>47</v>
          </cell>
          <cell r="P26">
            <v>358</v>
          </cell>
        </row>
        <row r="27">
          <cell r="H27" t="str">
            <v>105405-P.S.R. GUANAQUEROS</v>
          </cell>
          <cell r="I27">
            <v>3</v>
          </cell>
          <cell r="J27">
            <v>2</v>
          </cell>
          <cell r="K27">
            <v>1</v>
          </cell>
          <cell r="L27">
            <v>2</v>
          </cell>
          <cell r="M27">
            <v>1</v>
          </cell>
          <cell r="N27"/>
          <cell r="O27"/>
          <cell r="P27">
            <v>9</v>
          </cell>
        </row>
        <row r="28">
          <cell r="H28" t="str">
            <v>105406-P.S.R. PAN DE AZUCAR</v>
          </cell>
          <cell r="I28">
            <v>2</v>
          </cell>
          <cell r="J28">
            <v>2</v>
          </cell>
          <cell r="K28">
            <v>0</v>
          </cell>
          <cell r="L28">
            <v>3</v>
          </cell>
          <cell r="M28">
            <v>2</v>
          </cell>
          <cell r="N28">
            <v>3</v>
          </cell>
          <cell r="O28">
            <v>3</v>
          </cell>
          <cell r="P28">
            <v>15</v>
          </cell>
        </row>
        <row r="29">
          <cell r="H29" t="str">
            <v>105705-CECOF EL ALBA</v>
          </cell>
          <cell r="I29">
            <v>2</v>
          </cell>
          <cell r="J29">
            <v>2</v>
          </cell>
          <cell r="K29">
            <v>1</v>
          </cell>
          <cell r="L29">
            <v>3</v>
          </cell>
          <cell r="M29">
            <v>0</v>
          </cell>
          <cell r="N29">
            <v>1</v>
          </cell>
          <cell r="O29">
            <v>1</v>
          </cell>
          <cell r="P29">
            <v>10</v>
          </cell>
        </row>
        <row r="30">
          <cell r="H30" t="str">
            <v>200273-CECOF PUNTA MIRA</v>
          </cell>
          <cell r="I30">
            <v>3</v>
          </cell>
          <cell r="J30">
            <v>4</v>
          </cell>
          <cell r="K30">
            <v>2</v>
          </cell>
          <cell r="L30">
            <v>3</v>
          </cell>
          <cell r="M30">
            <v>5</v>
          </cell>
          <cell r="N30">
            <v>4</v>
          </cell>
          <cell r="O30"/>
          <cell r="P30">
            <v>21</v>
          </cell>
        </row>
        <row r="31">
          <cell r="H31" t="str">
            <v>Total 04102-COQUIMBO</v>
          </cell>
          <cell r="I31">
            <v>127</v>
          </cell>
          <cell r="J31">
            <v>101</v>
          </cell>
          <cell r="K31">
            <v>141</v>
          </cell>
          <cell r="L31">
            <v>137</v>
          </cell>
          <cell r="M31">
            <v>127</v>
          </cell>
          <cell r="N31">
            <v>143</v>
          </cell>
          <cell r="O31">
            <v>134</v>
          </cell>
          <cell r="P31">
            <v>910</v>
          </cell>
        </row>
        <row r="32">
          <cell r="H32" t="str">
            <v>04103-ANDACOLLO</v>
          </cell>
          <cell r="I32"/>
          <cell r="J32"/>
          <cell r="K32"/>
          <cell r="L32"/>
          <cell r="M32"/>
          <cell r="N32"/>
          <cell r="O32"/>
          <cell r="P32"/>
        </row>
        <row r="33">
          <cell r="H33" t="str">
            <v>105106-HOSPITAL ANDACOLLO</v>
          </cell>
          <cell r="I33">
            <v>0</v>
          </cell>
          <cell r="J33">
            <v>5</v>
          </cell>
          <cell r="K33">
            <v>4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9</v>
          </cell>
        </row>
        <row r="34">
          <cell r="H34" t="str">
            <v>Total 04103-ANDACOLLO</v>
          </cell>
          <cell r="I34">
            <v>0</v>
          </cell>
          <cell r="J34">
            <v>5</v>
          </cell>
          <cell r="K34">
            <v>4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9</v>
          </cell>
        </row>
        <row r="35">
          <cell r="H35" t="str">
            <v>04104-LA HIGUERA</v>
          </cell>
          <cell r="I35"/>
          <cell r="J35"/>
          <cell r="K35"/>
          <cell r="L35"/>
          <cell r="M35"/>
          <cell r="N35"/>
          <cell r="O35"/>
          <cell r="P35"/>
        </row>
        <row r="36">
          <cell r="H36" t="str">
            <v>105314-CES. LA HIGUERA</v>
          </cell>
          <cell r="I36"/>
          <cell r="J36"/>
          <cell r="K36"/>
          <cell r="L36">
            <v>2</v>
          </cell>
          <cell r="M36">
            <v>0</v>
          </cell>
          <cell r="N36">
            <v>2</v>
          </cell>
          <cell r="O36">
            <v>0</v>
          </cell>
          <cell r="P36">
            <v>4</v>
          </cell>
        </row>
        <row r="37">
          <cell r="H37" t="str">
            <v xml:space="preserve">105500-P.S.R. CALETA HORNOS        </v>
          </cell>
          <cell r="I37"/>
          <cell r="J37"/>
          <cell r="K37"/>
          <cell r="L37">
            <v>1</v>
          </cell>
          <cell r="M37"/>
          <cell r="N37">
            <v>0</v>
          </cell>
          <cell r="O37"/>
          <cell r="P37">
            <v>1</v>
          </cell>
        </row>
        <row r="38">
          <cell r="H38" t="str">
            <v>105505-P.S.R. LOS CHOROS</v>
          </cell>
          <cell r="I38"/>
          <cell r="J38"/>
          <cell r="K38"/>
          <cell r="L38">
            <v>2</v>
          </cell>
          <cell r="M38"/>
          <cell r="N38"/>
          <cell r="O38"/>
          <cell r="P38">
            <v>2</v>
          </cell>
        </row>
        <row r="39">
          <cell r="H39" t="str">
            <v>Total 04104-LA HIGUERA</v>
          </cell>
          <cell r="I39"/>
          <cell r="J39"/>
          <cell r="K39"/>
          <cell r="L39">
            <v>5</v>
          </cell>
          <cell r="M39">
            <v>0</v>
          </cell>
          <cell r="N39">
            <v>2</v>
          </cell>
          <cell r="O39">
            <v>0</v>
          </cell>
          <cell r="P39">
            <v>7</v>
          </cell>
        </row>
        <row r="40">
          <cell r="H40" t="str">
            <v>04105-PAIHUANO</v>
          </cell>
          <cell r="I40"/>
          <cell r="J40"/>
          <cell r="K40"/>
          <cell r="L40"/>
          <cell r="M40"/>
          <cell r="N40"/>
          <cell r="O40"/>
          <cell r="P40"/>
        </row>
        <row r="41">
          <cell r="H41" t="str">
            <v>105306-CES. PAIHUANO</v>
          </cell>
          <cell r="I41"/>
          <cell r="J41"/>
          <cell r="K41">
            <v>1</v>
          </cell>
          <cell r="L41">
            <v>5</v>
          </cell>
          <cell r="M41">
            <v>1</v>
          </cell>
          <cell r="N41">
            <v>1</v>
          </cell>
          <cell r="O41">
            <v>0</v>
          </cell>
          <cell r="P41">
            <v>8</v>
          </cell>
        </row>
        <row r="42">
          <cell r="H42" t="str">
            <v>Total 04105-PAIHUANO</v>
          </cell>
          <cell r="I42"/>
          <cell r="J42"/>
          <cell r="K42">
            <v>1</v>
          </cell>
          <cell r="L42">
            <v>5</v>
          </cell>
          <cell r="M42">
            <v>1</v>
          </cell>
          <cell r="N42">
            <v>1</v>
          </cell>
          <cell r="O42">
            <v>0</v>
          </cell>
          <cell r="P42">
            <v>8</v>
          </cell>
        </row>
        <row r="43">
          <cell r="H43" t="str">
            <v>04106-VICUÑA</v>
          </cell>
          <cell r="I43"/>
          <cell r="J43"/>
          <cell r="K43"/>
          <cell r="L43"/>
          <cell r="M43"/>
          <cell r="N43"/>
          <cell r="O43"/>
          <cell r="P43"/>
        </row>
        <row r="44">
          <cell r="H44" t="str">
            <v>105107-HOSPITAL VICUÑA</v>
          </cell>
          <cell r="I44"/>
          <cell r="J44"/>
          <cell r="K44">
            <v>4</v>
          </cell>
          <cell r="L44">
            <v>9</v>
          </cell>
          <cell r="M44">
            <v>1</v>
          </cell>
          <cell r="N44">
            <v>8</v>
          </cell>
          <cell r="O44">
            <v>6</v>
          </cell>
          <cell r="P44">
            <v>28</v>
          </cell>
        </row>
        <row r="45">
          <cell r="H45" t="str">
            <v>105467-P.S.R. DIAGUITAS</v>
          </cell>
          <cell r="I45">
            <v>1</v>
          </cell>
          <cell r="J45">
            <v>1</v>
          </cell>
          <cell r="K45"/>
          <cell r="L45">
            <v>1</v>
          </cell>
          <cell r="M45">
            <v>2</v>
          </cell>
          <cell r="N45">
            <v>1</v>
          </cell>
          <cell r="O45">
            <v>1</v>
          </cell>
          <cell r="P45">
            <v>7</v>
          </cell>
        </row>
        <row r="46">
          <cell r="H46" t="str">
            <v>105469-P.S.R. EL TAMBO</v>
          </cell>
          <cell r="I46">
            <v>2</v>
          </cell>
          <cell r="J46">
            <v>2</v>
          </cell>
          <cell r="K46"/>
          <cell r="L46"/>
          <cell r="M46"/>
          <cell r="N46"/>
          <cell r="O46"/>
          <cell r="P46">
            <v>4</v>
          </cell>
        </row>
        <row r="47">
          <cell r="H47" t="str">
            <v>105471-P.S.R. PERALILLO</v>
          </cell>
          <cell r="I47">
            <v>1</v>
          </cell>
          <cell r="J47">
            <v>1</v>
          </cell>
          <cell r="K47"/>
          <cell r="L47"/>
          <cell r="M47"/>
          <cell r="N47"/>
          <cell r="O47"/>
          <cell r="P47">
            <v>2</v>
          </cell>
        </row>
        <row r="48">
          <cell r="H48" t="str">
            <v>105473-P.S.R. TALCUNA</v>
          </cell>
          <cell r="I48"/>
          <cell r="J48"/>
          <cell r="K48">
            <v>1</v>
          </cell>
          <cell r="L48">
            <v>1</v>
          </cell>
          <cell r="M48"/>
          <cell r="N48"/>
          <cell r="O48">
            <v>1</v>
          </cell>
          <cell r="P48">
            <v>3</v>
          </cell>
        </row>
        <row r="49">
          <cell r="H49" t="str">
            <v>105502-P.S.R. CALINGASTA</v>
          </cell>
          <cell r="I49"/>
          <cell r="J49"/>
          <cell r="K49">
            <v>2</v>
          </cell>
          <cell r="L49">
            <v>2</v>
          </cell>
          <cell r="M49"/>
          <cell r="N49">
            <v>1</v>
          </cell>
          <cell r="O49">
            <v>2</v>
          </cell>
          <cell r="P49">
            <v>7</v>
          </cell>
        </row>
        <row r="50">
          <cell r="H50" t="str">
            <v>Total 04106-VICUÑA</v>
          </cell>
          <cell r="I50">
            <v>4</v>
          </cell>
          <cell r="J50">
            <v>4</v>
          </cell>
          <cell r="K50">
            <v>7</v>
          </cell>
          <cell r="L50">
            <v>13</v>
          </cell>
          <cell r="M50">
            <v>3</v>
          </cell>
          <cell r="N50">
            <v>10</v>
          </cell>
          <cell r="O50">
            <v>10</v>
          </cell>
          <cell r="P50">
            <v>51</v>
          </cell>
        </row>
        <row r="51">
          <cell r="H51" t="str">
            <v>04201-ILLAPEL</v>
          </cell>
          <cell r="I51"/>
          <cell r="J51"/>
          <cell r="K51"/>
          <cell r="L51"/>
          <cell r="M51"/>
          <cell r="N51"/>
          <cell r="O51"/>
          <cell r="P51"/>
        </row>
        <row r="52">
          <cell r="H52" t="str">
            <v>105103-HOSPITAL ILLAPEL</v>
          </cell>
          <cell r="I52">
            <v>12</v>
          </cell>
          <cell r="J52">
            <v>16</v>
          </cell>
          <cell r="K52">
            <v>19</v>
          </cell>
          <cell r="L52">
            <v>10</v>
          </cell>
          <cell r="M52">
            <v>24</v>
          </cell>
          <cell r="N52">
            <v>29</v>
          </cell>
          <cell r="O52">
            <v>31</v>
          </cell>
          <cell r="P52">
            <v>141</v>
          </cell>
        </row>
        <row r="53">
          <cell r="H53" t="str">
            <v>105326-CESFAM SAN RAFAEL</v>
          </cell>
          <cell r="I53">
            <v>3</v>
          </cell>
          <cell r="J53">
            <v>2</v>
          </cell>
          <cell r="K53"/>
          <cell r="L53"/>
          <cell r="M53">
            <v>0</v>
          </cell>
          <cell r="N53">
            <v>6</v>
          </cell>
          <cell r="O53">
            <v>0</v>
          </cell>
          <cell r="P53">
            <v>11</v>
          </cell>
        </row>
        <row r="54">
          <cell r="H54" t="str">
            <v>105485-P.S.R. PLAN DE HORNOS</v>
          </cell>
          <cell r="I54"/>
          <cell r="J54"/>
          <cell r="K54"/>
          <cell r="L54"/>
          <cell r="M54">
            <v>2</v>
          </cell>
          <cell r="N54"/>
          <cell r="O54"/>
          <cell r="P54">
            <v>2</v>
          </cell>
        </row>
        <row r="55">
          <cell r="H55" t="str">
            <v>Total 04201-ILLAPEL</v>
          </cell>
          <cell r="I55">
            <v>15</v>
          </cell>
          <cell r="J55">
            <v>18</v>
          </cell>
          <cell r="K55">
            <v>19</v>
          </cell>
          <cell r="L55">
            <v>10</v>
          </cell>
          <cell r="M55">
            <v>26</v>
          </cell>
          <cell r="N55">
            <v>35</v>
          </cell>
          <cell r="O55">
            <v>31</v>
          </cell>
          <cell r="P55">
            <v>154</v>
          </cell>
        </row>
        <row r="56">
          <cell r="H56" t="str">
            <v>04202-CANELA</v>
          </cell>
          <cell r="I56"/>
          <cell r="J56"/>
          <cell r="K56"/>
          <cell r="L56"/>
          <cell r="M56"/>
          <cell r="N56"/>
          <cell r="O56"/>
          <cell r="P56"/>
        </row>
        <row r="57">
          <cell r="H57" t="str">
            <v>105309-CES. RURAL CANELA</v>
          </cell>
          <cell r="I57">
            <v>12</v>
          </cell>
          <cell r="J57">
            <v>10</v>
          </cell>
          <cell r="K57">
            <v>11</v>
          </cell>
          <cell r="L57">
            <v>8</v>
          </cell>
          <cell r="M57">
            <v>4</v>
          </cell>
          <cell r="N57">
            <v>5</v>
          </cell>
          <cell r="O57">
            <v>5</v>
          </cell>
          <cell r="P57">
            <v>55</v>
          </cell>
        </row>
        <row r="58">
          <cell r="H58" t="str">
            <v>Total 04202-CANELA</v>
          </cell>
          <cell r="I58">
            <v>12</v>
          </cell>
          <cell r="J58">
            <v>10</v>
          </cell>
          <cell r="K58">
            <v>11</v>
          </cell>
          <cell r="L58">
            <v>8</v>
          </cell>
          <cell r="M58">
            <v>4</v>
          </cell>
          <cell r="N58">
            <v>5</v>
          </cell>
          <cell r="O58">
            <v>5</v>
          </cell>
          <cell r="P58">
            <v>55</v>
          </cell>
        </row>
        <row r="59">
          <cell r="H59" t="str">
            <v>04203-LOS VILOS</v>
          </cell>
          <cell r="I59"/>
          <cell r="J59"/>
          <cell r="K59"/>
          <cell r="L59"/>
          <cell r="M59"/>
          <cell r="N59"/>
          <cell r="O59"/>
          <cell r="P59"/>
        </row>
        <row r="60">
          <cell r="H60" t="str">
            <v>105108-HOSPITAL LOS VILOS</v>
          </cell>
          <cell r="I60">
            <v>12</v>
          </cell>
          <cell r="J60">
            <v>7</v>
          </cell>
          <cell r="K60">
            <v>8</v>
          </cell>
          <cell r="L60">
            <v>30</v>
          </cell>
          <cell r="M60">
            <v>6</v>
          </cell>
          <cell r="N60"/>
          <cell r="O60">
            <v>4</v>
          </cell>
          <cell r="P60">
            <v>67</v>
          </cell>
        </row>
        <row r="61">
          <cell r="H61" t="str">
            <v xml:space="preserve">105478-P.S.R. CAIMANES                   </v>
          </cell>
          <cell r="I61"/>
          <cell r="J61"/>
          <cell r="K61"/>
          <cell r="L61">
            <v>2</v>
          </cell>
          <cell r="M61">
            <v>1</v>
          </cell>
          <cell r="N61"/>
          <cell r="O61"/>
          <cell r="P61">
            <v>3</v>
          </cell>
        </row>
        <row r="62">
          <cell r="H62" t="str">
            <v>105480-P.S.R. QUILIMARI</v>
          </cell>
          <cell r="I62"/>
          <cell r="J62"/>
          <cell r="K62"/>
          <cell r="L62">
            <v>6</v>
          </cell>
          <cell r="M62"/>
          <cell r="N62">
            <v>1</v>
          </cell>
          <cell r="O62"/>
          <cell r="P62">
            <v>7</v>
          </cell>
        </row>
        <row r="63">
          <cell r="H63" t="str">
            <v>105511-P.S.R. LOS CONDORES</v>
          </cell>
          <cell r="I63"/>
          <cell r="J63"/>
          <cell r="K63"/>
          <cell r="L63"/>
          <cell r="M63">
            <v>1</v>
          </cell>
          <cell r="N63"/>
          <cell r="O63"/>
          <cell r="P63">
            <v>1</v>
          </cell>
        </row>
        <row r="64">
          <cell r="H64" t="str">
            <v>Total 04203-LOS VILOS</v>
          </cell>
          <cell r="I64">
            <v>12</v>
          </cell>
          <cell r="J64">
            <v>7</v>
          </cell>
          <cell r="K64">
            <v>8</v>
          </cell>
          <cell r="L64">
            <v>38</v>
          </cell>
          <cell r="M64">
            <v>8</v>
          </cell>
          <cell r="N64">
            <v>1</v>
          </cell>
          <cell r="O64">
            <v>4</v>
          </cell>
          <cell r="P64">
            <v>78</v>
          </cell>
        </row>
        <row r="65">
          <cell r="H65" t="str">
            <v>04204-SALAMANCA</v>
          </cell>
          <cell r="I65"/>
          <cell r="J65"/>
          <cell r="K65"/>
          <cell r="L65"/>
          <cell r="M65"/>
          <cell r="N65"/>
          <cell r="O65"/>
          <cell r="P65"/>
        </row>
        <row r="66">
          <cell r="H66" t="str">
            <v>105104-HOSPITAL SALAMANCA</v>
          </cell>
          <cell r="I66">
            <v>4</v>
          </cell>
          <cell r="J66">
            <v>6</v>
          </cell>
          <cell r="K66">
            <v>14</v>
          </cell>
          <cell r="L66">
            <v>1</v>
          </cell>
          <cell r="M66">
            <v>9</v>
          </cell>
          <cell r="N66">
            <v>0</v>
          </cell>
          <cell r="O66">
            <v>11</v>
          </cell>
          <cell r="P66">
            <v>45</v>
          </cell>
        </row>
        <row r="67">
          <cell r="H67" t="str">
            <v>105491-P.S.R. QUELEN BAJO</v>
          </cell>
          <cell r="I67"/>
          <cell r="J67"/>
          <cell r="K67"/>
          <cell r="L67"/>
          <cell r="M67"/>
          <cell r="N67"/>
          <cell r="O67">
            <v>1</v>
          </cell>
          <cell r="P67">
            <v>1</v>
          </cell>
        </row>
        <row r="68">
          <cell r="H68" t="str">
            <v>Total 04204-SALAMANCA</v>
          </cell>
          <cell r="I68">
            <v>4</v>
          </cell>
          <cell r="J68">
            <v>6</v>
          </cell>
          <cell r="K68">
            <v>14</v>
          </cell>
          <cell r="L68">
            <v>1</v>
          </cell>
          <cell r="M68">
            <v>9</v>
          </cell>
          <cell r="N68">
            <v>0</v>
          </cell>
          <cell r="O68">
            <v>12</v>
          </cell>
          <cell r="P68">
            <v>46</v>
          </cell>
        </row>
        <row r="69">
          <cell r="H69" t="str">
            <v>04301-OVALLE</v>
          </cell>
          <cell r="I69"/>
          <cell r="J69"/>
          <cell r="K69"/>
          <cell r="L69"/>
          <cell r="M69"/>
          <cell r="N69"/>
          <cell r="O69"/>
          <cell r="P69"/>
        </row>
        <row r="70">
          <cell r="H70" t="str">
            <v>105102-HOSPITAL OVALLE</v>
          </cell>
          <cell r="I70">
            <v>44</v>
          </cell>
          <cell r="J70">
            <v>26</v>
          </cell>
          <cell r="K70">
            <v>26</v>
          </cell>
          <cell r="L70">
            <v>24</v>
          </cell>
          <cell r="M70">
            <v>39</v>
          </cell>
          <cell r="N70">
            <v>52</v>
          </cell>
          <cell r="O70">
            <v>42</v>
          </cell>
          <cell r="P70">
            <v>253</v>
          </cell>
        </row>
        <row r="71">
          <cell r="H71" t="str">
            <v>105315-CES. RURAL C. DE TAMAYA</v>
          </cell>
          <cell r="I71"/>
          <cell r="J71">
            <v>1</v>
          </cell>
          <cell r="K71"/>
          <cell r="L71"/>
          <cell r="M71"/>
          <cell r="N71">
            <v>2</v>
          </cell>
          <cell r="O71">
            <v>1</v>
          </cell>
          <cell r="P71">
            <v>4</v>
          </cell>
        </row>
        <row r="72">
          <cell r="H72" t="str">
            <v>105317-CES. JORGE JORDAN D.</v>
          </cell>
          <cell r="I72">
            <v>12</v>
          </cell>
          <cell r="J72">
            <v>13</v>
          </cell>
          <cell r="K72">
            <v>6</v>
          </cell>
          <cell r="L72">
            <v>3</v>
          </cell>
          <cell r="M72">
            <v>8</v>
          </cell>
          <cell r="N72">
            <v>7</v>
          </cell>
          <cell r="O72">
            <v>9</v>
          </cell>
          <cell r="P72">
            <v>58</v>
          </cell>
        </row>
        <row r="73">
          <cell r="H73" t="str">
            <v>105322-CES. MARCOS MACUADA</v>
          </cell>
          <cell r="I73">
            <v>7</v>
          </cell>
          <cell r="J73">
            <v>8</v>
          </cell>
          <cell r="K73">
            <v>7</v>
          </cell>
          <cell r="L73">
            <v>4</v>
          </cell>
          <cell r="M73">
            <v>9</v>
          </cell>
          <cell r="N73">
            <v>4</v>
          </cell>
          <cell r="O73">
            <v>6</v>
          </cell>
          <cell r="P73">
            <v>45</v>
          </cell>
        </row>
        <row r="74">
          <cell r="H74" t="str">
            <v>105324-CES. SOTAQUI</v>
          </cell>
          <cell r="I74"/>
          <cell r="J74"/>
          <cell r="K74"/>
          <cell r="L74">
            <v>2</v>
          </cell>
          <cell r="M74">
            <v>2</v>
          </cell>
          <cell r="N74">
            <v>1</v>
          </cell>
          <cell r="O74">
            <v>2</v>
          </cell>
          <cell r="P74">
            <v>7</v>
          </cell>
        </row>
        <row r="75">
          <cell r="H75" t="str">
            <v>105510-P.S.R. RECOLETA</v>
          </cell>
          <cell r="I75"/>
          <cell r="J75"/>
          <cell r="K75"/>
          <cell r="L75"/>
          <cell r="M75">
            <v>1</v>
          </cell>
          <cell r="N75"/>
          <cell r="O75"/>
          <cell r="P75">
            <v>1</v>
          </cell>
        </row>
        <row r="76">
          <cell r="H76" t="str">
            <v>105722-CECOF SAN JOSE DE LA DEHESA</v>
          </cell>
          <cell r="I76"/>
          <cell r="J76">
            <v>2</v>
          </cell>
          <cell r="K76">
            <v>3</v>
          </cell>
          <cell r="L76"/>
          <cell r="M76"/>
          <cell r="N76">
            <v>2</v>
          </cell>
          <cell r="O76">
            <v>1</v>
          </cell>
          <cell r="P76">
            <v>8</v>
          </cell>
        </row>
        <row r="77">
          <cell r="H77" t="str">
            <v>105723-CECOF LIMARI</v>
          </cell>
          <cell r="I77"/>
          <cell r="J77"/>
          <cell r="K77"/>
          <cell r="L77">
            <v>2</v>
          </cell>
          <cell r="M77"/>
          <cell r="N77">
            <v>2</v>
          </cell>
          <cell r="O77">
            <v>1</v>
          </cell>
          <cell r="P77">
            <v>5</v>
          </cell>
        </row>
        <row r="78">
          <cell r="H78" t="str">
            <v>200258-CECOF LOS COPIHUES</v>
          </cell>
          <cell r="I78"/>
          <cell r="J78"/>
          <cell r="K78"/>
          <cell r="L78">
            <v>2</v>
          </cell>
          <cell r="M78"/>
          <cell r="N78"/>
          <cell r="O78">
            <v>1</v>
          </cell>
          <cell r="P78">
            <v>3</v>
          </cell>
        </row>
        <row r="79">
          <cell r="H79" t="str">
            <v>Total 04301-OVALLE</v>
          </cell>
          <cell r="I79">
            <v>63</v>
          </cell>
          <cell r="J79">
            <v>50</v>
          </cell>
          <cell r="K79">
            <v>42</v>
          </cell>
          <cell r="L79">
            <v>37</v>
          </cell>
          <cell r="M79">
            <v>59</v>
          </cell>
          <cell r="N79">
            <v>70</v>
          </cell>
          <cell r="O79">
            <v>63</v>
          </cell>
          <cell r="P79">
            <v>384</v>
          </cell>
        </row>
        <row r="80">
          <cell r="H80" t="str">
            <v>04302-COMBARBALÁ</v>
          </cell>
          <cell r="I80"/>
          <cell r="J80"/>
          <cell r="K80"/>
          <cell r="L80"/>
          <cell r="M80"/>
          <cell r="N80"/>
          <cell r="O80"/>
          <cell r="P80"/>
        </row>
        <row r="81">
          <cell r="H81" t="str">
            <v>105105-HOSPITAL COMBARBALA</v>
          </cell>
          <cell r="I81"/>
          <cell r="J81"/>
          <cell r="K81">
            <v>7</v>
          </cell>
          <cell r="L81">
            <v>10</v>
          </cell>
          <cell r="M81">
            <v>7</v>
          </cell>
          <cell r="N81">
            <v>6</v>
          </cell>
          <cell r="O81">
            <v>6</v>
          </cell>
          <cell r="P81">
            <v>36</v>
          </cell>
        </row>
        <row r="82">
          <cell r="H82" t="str">
            <v>105434-P.S.R. SAN MARCOS</v>
          </cell>
          <cell r="I82"/>
          <cell r="J82"/>
          <cell r="K82">
            <v>0</v>
          </cell>
          <cell r="L82">
            <v>1</v>
          </cell>
          <cell r="M82"/>
          <cell r="N82"/>
          <cell r="O82"/>
          <cell r="P82">
            <v>1</v>
          </cell>
        </row>
        <row r="83">
          <cell r="H83" t="str">
            <v>105441-P.S.R. MANQUEHUA</v>
          </cell>
          <cell r="I83"/>
          <cell r="J83"/>
          <cell r="K83"/>
          <cell r="L83"/>
          <cell r="M83"/>
          <cell r="N83">
            <v>1</v>
          </cell>
          <cell r="O83"/>
          <cell r="P83">
            <v>1</v>
          </cell>
        </row>
        <row r="84">
          <cell r="H84" t="str">
            <v xml:space="preserve">105459-P.S.R. BARRANCAS                </v>
          </cell>
          <cell r="I84"/>
          <cell r="J84"/>
          <cell r="K84"/>
          <cell r="L84"/>
          <cell r="M84"/>
          <cell r="N84">
            <v>2</v>
          </cell>
          <cell r="O84"/>
          <cell r="P84">
            <v>2</v>
          </cell>
        </row>
        <row r="85">
          <cell r="H85" t="str">
            <v>105460-P.S.R. COGOTI 18</v>
          </cell>
          <cell r="I85"/>
          <cell r="J85"/>
          <cell r="K85">
            <v>0</v>
          </cell>
          <cell r="L85"/>
          <cell r="M85"/>
          <cell r="N85">
            <v>2</v>
          </cell>
          <cell r="O85">
            <v>3</v>
          </cell>
          <cell r="P85">
            <v>5</v>
          </cell>
        </row>
        <row r="86">
          <cell r="H86" t="str">
            <v>105462-P.S.R. EL SAUCE</v>
          </cell>
          <cell r="I86"/>
          <cell r="J86"/>
          <cell r="K86"/>
          <cell r="L86"/>
          <cell r="M86"/>
          <cell r="N86"/>
          <cell r="O86">
            <v>2</v>
          </cell>
          <cell r="P86">
            <v>2</v>
          </cell>
        </row>
        <row r="87">
          <cell r="H87" t="str">
            <v>105463-P.S.R. QUILITAPIA</v>
          </cell>
          <cell r="I87"/>
          <cell r="J87"/>
          <cell r="K87">
            <v>1</v>
          </cell>
          <cell r="L87"/>
          <cell r="M87"/>
          <cell r="N87">
            <v>1</v>
          </cell>
          <cell r="O87"/>
          <cell r="P87">
            <v>2</v>
          </cell>
        </row>
        <row r="88">
          <cell r="H88" t="str">
            <v>105464-P.S.R. LA LIGUA</v>
          </cell>
          <cell r="I88"/>
          <cell r="J88"/>
          <cell r="K88"/>
          <cell r="L88"/>
          <cell r="M88"/>
          <cell r="N88">
            <v>1</v>
          </cell>
          <cell r="O88">
            <v>1</v>
          </cell>
          <cell r="P88">
            <v>2</v>
          </cell>
        </row>
        <row r="89">
          <cell r="H89" t="str">
            <v>105466-P.S.R. VALLE HERMOSO</v>
          </cell>
          <cell r="I89"/>
          <cell r="J89"/>
          <cell r="K89"/>
          <cell r="L89"/>
          <cell r="M89"/>
          <cell r="N89"/>
          <cell r="O89">
            <v>1</v>
          </cell>
          <cell r="P89">
            <v>1</v>
          </cell>
        </row>
        <row r="90">
          <cell r="H90" t="str">
            <v>105490-P.S.R. EL DURAZNO</v>
          </cell>
          <cell r="I90"/>
          <cell r="J90"/>
          <cell r="K90">
            <v>1</v>
          </cell>
          <cell r="L90"/>
          <cell r="M90"/>
          <cell r="N90"/>
          <cell r="O90"/>
          <cell r="P90">
            <v>1</v>
          </cell>
        </row>
        <row r="91">
          <cell r="H91" t="str">
            <v>Total 04302-COMBARBALÁ</v>
          </cell>
          <cell r="I91"/>
          <cell r="J91"/>
          <cell r="K91">
            <v>9</v>
          </cell>
          <cell r="L91">
            <v>11</v>
          </cell>
          <cell r="M91">
            <v>7</v>
          </cell>
          <cell r="N91">
            <v>13</v>
          </cell>
          <cell r="O91">
            <v>13</v>
          </cell>
          <cell r="P91">
            <v>53</v>
          </cell>
        </row>
        <row r="92">
          <cell r="H92" t="str">
            <v>04304-MONTE PATRIA</v>
          </cell>
          <cell r="I92"/>
          <cell r="J92"/>
          <cell r="K92"/>
          <cell r="L92"/>
          <cell r="M92"/>
          <cell r="N92"/>
          <cell r="O92"/>
          <cell r="P92"/>
        </row>
        <row r="93">
          <cell r="H93" t="str">
            <v>105307-CES. RURAL MONTE PATRIA</v>
          </cell>
          <cell r="I93">
            <v>1</v>
          </cell>
          <cell r="J93">
            <v>0</v>
          </cell>
          <cell r="K93">
            <v>1</v>
          </cell>
          <cell r="L93"/>
          <cell r="M93">
            <v>1</v>
          </cell>
          <cell r="N93">
            <v>0</v>
          </cell>
          <cell r="O93">
            <v>1</v>
          </cell>
          <cell r="P93">
            <v>4</v>
          </cell>
        </row>
        <row r="94">
          <cell r="H94" t="str">
            <v>105311-CES. RURAL CHAÑARAL ALTO</v>
          </cell>
          <cell r="I94">
            <v>2</v>
          </cell>
          <cell r="J94"/>
          <cell r="K94"/>
          <cell r="L94"/>
          <cell r="M94"/>
          <cell r="N94"/>
          <cell r="O94"/>
          <cell r="P94">
            <v>2</v>
          </cell>
        </row>
        <row r="95">
          <cell r="H95" t="str">
            <v>105312-CES. RURAL CAREN</v>
          </cell>
          <cell r="I95"/>
          <cell r="J95"/>
          <cell r="K95">
            <v>2</v>
          </cell>
          <cell r="L95">
            <v>6</v>
          </cell>
          <cell r="M95"/>
          <cell r="N95">
            <v>4</v>
          </cell>
          <cell r="O95">
            <v>2</v>
          </cell>
          <cell r="P95">
            <v>14</v>
          </cell>
        </row>
        <row r="96">
          <cell r="H96" t="str">
            <v>105318-CES. RURAL EL PALQUI</v>
          </cell>
          <cell r="I96"/>
          <cell r="J96"/>
          <cell r="K96"/>
          <cell r="L96"/>
          <cell r="M96"/>
          <cell r="N96">
            <v>1</v>
          </cell>
          <cell r="O96">
            <v>3</v>
          </cell>
          <cell r="P96">
            <v>4</v>
          </cell>
        </row>
        <row r="97">
          <cell r="H97" t="str">
            <v>Total 04304-MONTE PATRIA</v>
          </cell>
          <cell r="I97">
            <v>3</v>
          </cell>
          <cell r="J97">
            <v>0</v>
          </cell>
          <cell r="K97">
            <v>3</v>
          </cell>
          <cell r="L97">
            <v>6</v>
          </cell>
          <cell r="M97">
            <v>1</v>
          </cell>
          <cell r="N97">
            <v>5</v>
          </cell>
          <cell r="O97">
            <v>6</v>
          </cell>
          <cell r="P97">
            <v>24</v>
          </cell>
        </row>
        <row r="98">
          <cell r="H98" t="str">
            <v>04304-PUNITAQUI</v>
          </cell>
          <cell r="I98"/>
          <cell r="J98"/>
          <cell r="K98"/>
          <cell r="L98"/>
          <cell r="M98"/>
          <cell r="N98"/>
          <cell r="O98"/>
          <cell r="P98"/>
        </row>
        <row r="99">
          <cell r="H99" t="str">
            <v>105308-CES. RURAL PUNITAQUI</v>
          </cell>
          <cell r="I99">
            <v>6</v>
          </cell>
          <cell r="J99">
            <v>0</v>
          </cell>
          <cell r="K99">
            <v>3</v>
          </cell>
          <cell r="L99">
            <v>2</v>
          </cell>
          <cell r="M99"/>
          <cell r="N99">
            <v>0</v>
          </cell>
          <cell r="O99">
            <v>8</v>
          </cell>
          <cell r="P99">
            <v>19</v>
          </cell>
        </row>
        <row r="100">
          <cell r="H100" t="str">
            <v>Total 04304-PUNITAQUI</v>
          </cell>
          <cell r="I100">
            <v>6</v>
          </cell>
          <cell r="J100">
            <v>0</v>
          </cell>
          <cell r="K100">
            <v>3</v>
          </cell>
          <cell r="L100">
            <v>2</v>
          </cell>
          <cell r="M100"/>
          <cell r="N100">
            <v>0</v>
          </cell>
          <cell r="O100">
            <v>8</v>
          </cell>
          <cell r="P100">
            <v>19</v>
          </cell>
        </row>
        <row r="101">
          <cell r="H101" t="str">
            <v>04305-RIO HURTADO</v>
          </cell>
          <cell r="I101"/>
          <cell r="J101"/>
          <cell r="K101"/>
          <cell r="L101"/>
          <cell r="M101"/>
          <cell r="N101"/>
          <cell r="O101"/>
          <cell r="P101"/>
        </row>
        <row r="102">
          <cell r="H102" t="str">
            <v>105310-CES. RURAL PICHASCA</v>
          </cell>
          <cell r="I102"/>
          <cell r="J102"/>
          <cell r="K102"/>
          <cell r="L102"/>
          <cell r="M102">
            <v>1</v>
          </cell>
          <cell r="N102"/>
          <cell r="O102"/>
          <cell r="P102">
            <v>1</v>
          </cell>
        </row>
        <row r="103">
          <cell r="H103" t="str">
            <v>Total 04305-RIO HURTADO</v>
          </cell>
          <cell r="I103"/>
          <cell r="J103"/>
          <cell r="K103"/>
          <cell r="L103"/>
          <cell r="M103">
            <v>1</v>
          </cell>
          <cell r="N103"/>
          <cell r="O103"/>
          <cell r="P103">
            <v>1</v>
          </cell>
        </row>
        <row r="104">
          <cell r="H104" t="str">
            <v>Total general</v>
          </cell>
          <cell r="I104">
            <v>367</v>
          </cell>
          <cell r="J104">
            <v>334</v>
          </cell>
          <cell r="K104">
            <v>407</v>
          </cell>
          <cell r="L104">
            <v>378</v>
          </cell>
          <cell r="M104">
            <v>371</v>
          </cell>
          <cell r="N104">
            <v>417</v>
          </cell>
          <cell r="O104">
            <v>494</v>
          </cell>
          <cell r="P104">
            <v>2768</v>
          </cell>
        </row>
      </sheetData>
      <sheetData sheetId="2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</row>
        <row r="6">
          <cell r="H6" t="str">
            <v>105010-DIRECCIÓN DEL SERVICIO DE SALUD COQUIMBO</v>
          </cell>
          <cell r="I6">
            <v>0</v>
          </cell>
          <cell r="J6">
            <v>0</v>
          </cell>
          <cell r="K6">
            <v>0</v>
          </cell>
          <cell r="L6"/>
          <cell r="M6">
            <v>0</v>
          </cell>
          <cell r="N6">
            <v>0</v>
          </cell>
          <cell r="O6"/>
          <cell r="P6">
            <v>0</v>
          </cell>
        </row>
        <row r="7">
          <cell r="H7" t="str">
            <v>105100-HOSPITAL LA SERENA</v>
          </cell>
          <cell r="I7">
            <v>64</v>
          </cell>
          <cell r="J7">
            <v>83</v>
          </cell>
          <cell r="K7">
            <v>72</v>
          </cell>
          <cell r="L7">
            <v>53</v>
          </cell>
          <cell r="M7">
            <v>77</v>
          </cell>
          <cell r="N7">
            <v>48</v>
          </cell>
          <cell r="O7">
            <v>132</v>
          </cell>
          <cell r="P7">
            <v>529</v>
          </cell>
        </row>
        <row r="8">
          <cell r="H8" t="str">
            <v>105300-CES. CARDENAL CARO</v>
          </cell>
          <cell r="I8">
            <v>20</v>
          </cell>
          <cell r="J8">
            <v>33</v>
          </cell>
          <cell r="K8">
            <v>33</v>
          </cell>
          <cell r="L8">
            <v>15</v>
          </cell>
          <cell r="M8">
            <v>9</v>
          </cell>
          <cell r="N8">
            <v>43</v>
          </cell>
          <cell r="O8">
            <v>50</v>
          </cell>
          <cell r="P8">
            <v>203</v>
          </cell>
        </row>
        <row r="9">
          <cell r="H9" t="str">
            <v>105301-CES. LAS COMPAÑIAS</v>
          </cell>
          <cell r="I9">
            <v>9</v>
          </cell>
          <cell r="J9">
            <v>4</v>
          </cell>
          <cell r="K9">
            <v>21</v>
          </cell>
          <cell r="L9">
            <v>9</v>
          </cell>
          <cell r="M9">
            <v>2</v>
          </cell>
          <cell r="N9">
            <v>15</v>
          </cell>
          <cell r="O9">
            <v>6</v>
          </cell>
          <cell r="P9">
            <v>66</v>
          </cell>
        </row>
        <row r="10">
          <cell r="H10" t="str">
            <v>105302-CES. PEDRO AGUIRRE C.</v>
          </cell>
          <cell r="I10">
            <v>6</v>
          </cell>
          <cell r="J10">
            <v>3</v>
          </cell>
          <cell r="K10">
            <v>6</v>
          </cell>
          <cell r="L10">
            <v>2</v>
          </cell>
          <cell r="M10">
            <v>8</v>
          </cell>
          <cell r="N10">
            <v>4</v>
          </cell>
          <cell r="O10">
            <v>5</v>
          </cell>
          <cell r="P10">
            <v>34</v>
          </cell>
        </row>
        <row r="11">
          <cell r="H11" t="str">
            <v>105313-CES. SCHAFFHAUSER</v>
          </cell>
          <cell r="I11">
            <v>9</v>
          </cell>
          <cell r="J11">
            <v>2</v>
          </cell>
          <cell r="K11">
            <v>5</v>
          </cell>
          <cell r="L11">
            <v>10</v>
          </cell>
          <cell r="M11">
            <v>6</v>
          </cell>
          <cell r="N11">
            <v>13</v>
          </cell>
          <cell r="O11">
            <v>4</v>
          </cell>
          <cell r="P11">
            <v>49</v>
          </cell>
        </row>
        <row r="12">
          <cell r="H12" t="str">
            <v>105319-CES. CARDENAL R.S.H.</v>
          </cell>
          <cell r="I12">
            <v>4</v>
          </cell>
          <cell r="J12">
            <v>2</v>
          </cell>
          <cell r="K12">
            <v>5</v>
          </cell>
          <cell r="L12">
            <v>2</v>
          </cell>
          <cell r="M12">
            <v>9</v>
          </cell>
          <cell r="N12">
            <v>4</v>
          </cell>
          <cell r="O12">
            <v>4</v>
          </cell>
          <cell r="P12">
            <v>30</v>
          </cell>
        </row>
        <row r="13">
          <cell r="H13" t="str">
            <v>105325-CESFAM JUAN PABLO II</v>
          </cell>
          <cell r="I13">
            <v>8</v>
          </cell>
          <cell r="J13">
            <v>5</v>
          </cell>
          <cell r="K13">
            <v>3</v>
          </cell>
          <cell r="L13">
            <v>12</v>
          </cell>
          <cell r="M13">
            <v>12</v>
          </cell>
          <cell r="N13">
            <v>3</v>
          </cell>
          <cell r="O13">
            <v>4</v>
          </cell>
          <cell r="P13">
            <v>47</v>
          </cell>
        </row>
        <row r="14">
          <cell r="H14" t="str">
            <v xml:space="preserve">105400-P.S.R. ALGARROBITO            </v>
          </cell>
          <cell r="I14"/>
          <cell r="J14"/>
          <cell r="K14"/>
          <cell r="L14"/>
          <cell r="M14"/>
          <cell r="N14">
            <v>1</v>
          </cell>
          <cell r="O14">
            <v>1</v>
          </cell>
          <cell r="P14">
            <v>2</v>
          </cell>
        </row>
        <row r="15">
          <cell r="H15" t="str">
            <v>105402-P.S.R. EL ROMERO</v>
          </cell>
          <cell r="I15"/>
          <cell r="J15"/>
          <cell r="K15"/>
          <cell r="L15"/>
          <cell r="M15"/>
          <cell r="N15"/>
          <cell r="O15">
            <v>1</v>
          </cell>
          <cell r="P15">
            <v>1</v>
          </cell>
        </row>
        <row r="16">
          <cell r="H16" t="str">
            <v>105700-CECOF VILLA EL INDIO</v>
          </cell>
          <cell r="I16"/>
          <cell r="J16">
            <v>1</v>
          </cell>
          <cell r="K16"/>
          <cell r="L16">
            <v>2</v>
          </cell>
          <cell r="M16">
            <v>2</v>
          </cell>
          <cell r="N16"/>
          <cell r="O16"/>
          <cell r="P16">
            <v>5</v>
          </cell>
        </row>
        <row r="17">
          <cell r="H17" t="str">
            <v>105701-CECOF VILLA ALEMANIA</v>
          </cell>
          <cell r="I17"/>
          <cell r="J17"/>
          <cell r="K17"/>
          <cell r="L17"/>
          <cell r="M17"/>
          <cell r="N17">
            <v>1</v>
          </cell>
          <cell r="O17">
            <v>1</v>
          </cell>
          <cell r="P17">
            <v>2</v>
          </cell>
        </row>
        <row r="18">
          <cell r="H18" t="str">
            <v>105702-CECOF VILLA LAMBERT</v>
          </cell>
          <cell r="I18">
            <v>1</v>
          </cell>
          <cell r="J18"/>
          <cell r="K18"/>
          <cell r="L18"/>
          <cell r="M18"/>
          <cell r="N18"/>
          <cell r="O18"/>
          <cell r="P18">
            <v>1</v>
          </cell>
        </row>
        <row r="19">
          <cell r="H19" t="str">
            <v>Total 04101-LA SERENA</v>
          </cell>
          <cell r="I19">
            <v>121</v>
          </cell>
          <cell r="J19">
            <v>133</v>
          </cell>
          <cell r="K19">
            <v>145</v>
          </cell>
          <cell r="L19">
            <v>105</v>
          </cell>
          <cell r="M19">
            <v>125</v>
          </cell>
          <cell r="N19">
            <v>132</v>
          </cell>
          <cell r="O19">
            <v>208</v>
          </cell>
          <cell r="P19">
            <v>969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  <cell r="P20"/>
        </row>
        <row r="21">
          <cell r="H21" t="str">
            <v>105101-HOSPITAL COQUIMBO</v>
          </cell>
          <cell r="I21">
            <v>57</v>
          </cell>
          <cell r="J21">
            <v>33</v>
          </cell>
          <cell r="K21">
            <v>67</v>
          </cell>
          <cell r="L21">
            <v>39</v>
          </cell>
          <cell r="M21">
            <v>55</v>
          </cell>
          <cell r="N21">
            <v>88</v>
          </cell>
          <cell r="O21">
            <v>60</v>
          </cell>
          <cell r="P21">
            <v>399</v>
          </cell>
        </row>
        <row r="22">
          <cell r="H22" t="str">
            <v>105303-CES. SAN JUAN</v>
          </cell>
          <cell r="I22">
            <v>7</v>
          </cell>
          <cell r="J22">
            <v>5</v>
          </cell>
          <cell r="K22">
            <v>15</v>
          </cell>
          <cell r="L22">
            <v>21</v>
          </cell>
          <cell r="M22">
            <v>0</v>
          </cell>
          <cell r="N22">
            <v>7</v>
          </cell>
          <cell r="O22">
            <v>10</v>
          </cell>
          <cell r="P22">
            <v>65</v>
          </cell>
        </row>
        <row r="23">
          <cell r="H23" t="str">
            <v>105304-CES. SANTA CECILIA</v>
          </cell>
          <cell r="I23">
            <v>11</v>
          </cell>
          <cell r="J23">
            <v>5</v>
          </cell>
          <cell r="K23">
            <v>11</v>
          </cell>
          <cell r="L23">
            <v>10</v>
          </cell>
          <cell r="M23">
            <v>17</v>
          </cell>
          <cell r="N23">
            <v>10</v>
          </cell>
          <cell r="O23">
            <v>13</v>
          </cell>
          <cell r="P23">
            <v>77</v>
          </cell>
        </row>
        <row r="24">
          <cell r="H24" t="str">
            <v>105305-CES. TIERRAS BLANCAS</v>
          </cell>
          <cell r="I24">
            <v>1</v>
          </cell>
          <cell r="J24">
            <v>3</v>
          </cell>
          <cell r="K24">
            <v>9</v>
          </cell>
          <cell r="L24">
            <v>3</v>
          </cell>
          <cell r="M24">
            <v>12</v>
          </cell>
          <cell r="N24">
            <v>4</v>
          </cell>
          <cell r="O24">
            <v>3</v>
          </cell>
          <cell r="P24">
            <v>35</v>
          </cell>
        </row>
        <row r="25">
          <cell r="H25" t="str">
            <v>105321-CES. RURAL  TONGOY</v>
          </cell>
          <cell r="I25"/>
          <cell r="J25">
            <v>6</v>
          </cell>
          <cell r="K25">
            <v>2</v>
          </cell>
          <cell r="L25">
            <v>3</v>
          </cell>
          <cell r="M25">
            <v>3</v>
          </cell>
          <cell r="N25"/>
          <cell r="O25">
            <v>2</v>
          </cell>
          <cell r="P25">
            <v>16</v>
          </cell>
        </row>
        <row r="26">
          <cell r="H26" t="str">
            <v>105323-CES. DR. SERGIO AGUILAR</v>
          </cell>
          <cell r="I26">
            <v>54</v>
          </cell>
          <cell r="J26">
            <v>46</v>
          </cell>
          <cell r="K26">
            <v>57</v>
          </cell>
          <cell r="L26">
            <v>59</v>
          </cell>
          <cell r="M26">
            <v>49</v>
          </cell>
          <cell r="N26">
            <v>47</v>
          </cell>
          <cell r="O26">
            <v>47</v>
          </cell>
          <cell r="P26">
            <v>359</v>
          </cell>
        </row>
        <row r="27">
          <cell r="H27" t="str">
            <v>105405-P.S.R. GUANAQUEROS</v>
          </cell>
          <cell r="I27">
            <v>3</v>
          </cell>
          <cell r="J27">
            <v>2</v>
          </cell>
          <cell r="K27">
            <v>1</v>
          </cell>
          <cell r="L27">
            <v>2</v>
          </cell>
          <cell r="M27">
            <v>1</v>
          </cell>
          <cell r="N27"/>
          <cell r="O27"/>
          <cell r="P27">
            <v>9</v>
          </cell>
        </row>
        <row r="28">
          <cell r="H28" t="str">
            <v>105406-P.S.R. PAN DE AZUCAR</v>
          </cell>
          <cell r="I28">
            <v>2</v>
          </cell>
          <cell r="J28">
            <v>2</v>
          </cell>
          <cell r="K28">
            <v>0</v>
          </cell>
          <cell r="L28">
            <v>3</v>
          </cell>
          <cell r="M28">
            <v>2</v>
          </cell>
          <cell r="N28">
            <v>3</v>
          </cell>
          <cell r="O28">
            <v>3</v>
          </cell>
          <cell r="P28">
            <v>15</v>
          </cell>
        </row>
        <row r="29">
          <cell r="H29" t="str">
            <v>105705-CECOF EL ALBA</v>
          </cell>
          <cell r="I29">
            <v>2</v>
          </cell>
          <cell r="J29">
            <v>2</v>
          </cell>
          <cell r="K29">
            <v>1</v>
          </cell>
          <cell r="L29">
            <v>3</v>
          </cell>
          <cell r="M29">
            <v>0</v>
          </cell>
          <cell r="N29">
            <v>1</v>
          </cell>
          <cell r="O29">
            <v>1</v>
          </cell>
          <cell r="P29">
            <v>10</v>
          </cell>
        </row>
        <row r="30">
          <cell r="H30" t="str">
            <v>200273-CECOF PUNTA MIRA</v>
          </cell>
          <cell r="I30">
            <v>3</v>
          </cell>
          <cell r="J30">
            <v>4</v>
          </cell>
          <cell r="K30">
            <v>2</v>
          </cell>
          <cell r="L30">
            <v>3</v>
          </cell>
          <cell r="M30">
            <v>5</v>
          </cell>
          <cell r="N30">
            <v>4</v>
          </cell>
          <cell r="O30"/>
          <cell r="P30">
            <v>21</v>
          </cell>
        </row>
        <row r="31">
          <cell r="H31" t="str">
            <v>Total 04102-COQUIMBO</v>
          </cell>
          <cell r="I31">
            <v>140</v>
          </cell>
          <cell r="J31">
            <v>108</v>
          </cell>
          <cell r="K31">
            <v>165</v>
          </cell>
          <cell r="L31">
            <v>146</v>
          </cell>
          <cell r="M31">
            <v>144</v>
          </cell>
          <cell r="N31">
            <v>164</v>
          </cell>
          <cell r="O31">
            <v>139</v>
          </cell>
          <cell r="P31">
            <v>1006</v>
          </cell>
        </row>
        <row r="32">
          <cell r="H32" t="str">
            <v>04103-ANDACOLLO</v>
          </cell>
          <cell r="I32"/>
          <cell r="J32"/>
          <cell r="K32"/>
          <cell r="L32"/>
          <cell r="M32"/>
          <cell r="N32"/>
          <cell r="O32"/>
          <cell r="P32"/>
        </row>
        <row r="33">
          <cell r="H33" t="str">
            <v>105106-HOSPITAL ANDACOLLO</v>
          </cell>
          <cell r="I33">
            <v>0</v>
          </cell>
          <cell r="J33">
            <v>5</v>
          </cell>
          <cell r="K33">
            <v>4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9</v>
          </cell>
        </row>
        <row r="34">
          <cell r="H34" t="str">
            <v>Total 04103-ANDACOLLO</v>
          </cell>
          <cell r="I34">
            <v>0</v>
          </cell>
          <cell r="J34">
            <v>5</v>
          </cell>
          <cell r="K34">
            <v>4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9</v>
          </cell>
        </row>
        <row r="35">
          <cell r="H35" t="str">
            <v>04104-LA HIGUERA</v>
          </cell>
          <cell r="I35"/>
          <cell r="J35"/>
          <cell r="K35"/>
          <cell r="L35"/>
          <cell r="M35"/>
          <cell r="N35"/>
          <cell r="O35"/>
          <cell r="P35"/>
        </row>
        <row r="36">
          <cell r="H36" t="str">
            <v>105314-CES. LA HIGUERA</v>
          </cell>
          <cell r="I36"/>
          <cell r="J36"/>
          <cell r="K36"/>
          <cell r="L36">
            <v>2</v>
          </cell>
          <cell r="M36">
            <v>0</v>
          </cell>
          <cell r="N36">
            <v>2</v>
          </cell>
          <cell r="O36">
            <v>0</v>
          </cell>
          <cell r="P36">
            <v>4</v>
          </cell>
        </row>
        <row r="37">
          <cell r="H37" t="str">
            <v xml:space="preserve">105500-P.S.R. CALETA HORNOS        </v>
          </cell>
          <cell r="I37"/>
          <cell r="J37"/>
          <cell r="K37"/>
          <cell r="L37">
            <v>1</v>
          </cell>
          <cell r="M37"/>
          <cell r="N37">
            <v>0</v>
          </cell>
          <cell r="O37"/>
          <cell r="P37">
            <v>1</v>
          </cell>
        </row>
        <row r="38">
          <cell r="H38" t="str">
            <v>105505-P.S.R. LOS CHOROS</v>
          </cell>
          <cell r="I38"/>
          <cell r="J38"/>
          <cell r="K38"/>
          <cell r="L38">
            <v>2</v>
          </cell>
          <cell r="M38"/>
          <cell r="N38"/>
          <cell r="O38"/>
          <cell r="P38">
            <v>2</v>
          </cell>
        </row>
        <row r="39">
          <cell r="H39" t="str">
            <v>Total 04104-LA HIGUERA</v>
          </cell>
          <cell r="I39"/>
          <cell r="J39"/>
          <cell r="K39"/>
          <cell r="L39">
            <v>5</v>
          </cell>
          <cell r="M39">
            <v>0</v>
          </cell>
          <cell r="N39">
            <v>2</v>
          </cell>
          <cell r="O39">
            <v>0</v>
          </cell>
          <cell r="P39">
            <v>7</v>
          </cell>
        </row>
        <row r="40">
          <cell r="H40" t="str">
            <v>04105-PAIHUANO</v>
          </cell>
          <cell r="I40"/>
          <cell r="J40"/>
          <cell r="K40"/>
          <cell r="L40"/>
          <cell r="M40"/>
          <cell r="N40"/>
          <cell r="O40"/>
          <cell r="P40"/>
        </row>
        <row r="41">
          <cell r="H41" t="str">
            <v>105306-CES. PAIHUANO</v>
          </cell>
          <cell r="I41"/>
          <cell r="J41"/>
          <cell r="K41">
            <v>1</v>
          </cell>
          <cell r="L41">
            <v>5</v>
          </cell>
          <cell r="M41">
            <v>1</v>
          </cell>
          <cell r="N41">
            <v>1</v>
          </cell>
          <cell r="O41">
            <v>0</v>
          </cell>
          <cell r="P41">
            <v>8</v>
          </cell>
        </row>
        <row r="42">
          <cell r="H42" t="str">
            <v>Total 04105-PAIHUANO</v>
          </cell>
          <cell r="I42"/>
          <cell r="J42"/>
          <cell r="K42">
            <v>1</v>
          </cell>
          <cell r="L42">
            <v>5</v>
          </cell>
          <cell r="M42">
            <v>1</v>
          </cell>
          <cell r="N42">
            <v>1</v>
          </cell>
          <cell r="O42">
            <v>0</v>
          </cell>
          <cell r="P42">
            <v>8</v>
          </cell>
        </row>
        <row r="43">
          <cell r="H43" t="str">
            <v>04106-VICUÑA</v>
          </cell>
          <cell r="I43"/>
          <cell r="J43"/>
          <cell r="K43"/>
          <cell r="L43"/>
          <cell r="M43"/>
          <cell r="N43"/>
          <cell r="O43"/>
          <cell r="P43"/>
        </row>
        <row r="44">
          <cell r="H44" t="str">
            <v>105107-HOSPITAL VICUÑA</v>
          </cell>
          <cell r="I44"/>
          <cell r="J44"/>
          <cell r="K44">
            <v>5</v>
          </cell>
          <cell r="L44">
            <v>9</v>
          </cell>
          <cell r="M44">
            <v>1</v>
          </cell>
          <cell r="N44">
            <v>8</v>
          </cell>
          <cell r="O44">
            <v>6</v>
          </cell>
          <cell r="P44">
            <v>29</v>
          </cell>
        </row>
        <row r="45">
          <cell r="H45" t="str">
            <v>105467-P.S.R. DIAGUITAS</v>
          </cell>
          <cell r="I45">
            <v>1</v>
          </cell>
          <cell r="J45">
            <v>1</v>
          </cell>
          <cell r="K45"/>
          <cell r="L45">
            <v>1</v>
          </cell>
          <cell r="M45">
            <v>2</v>
          </cell>
          <cell r="N45">
            <v>1</v>
          </cell>
          <cell r="O45">
            <v>1</v>
          </cell>
          <cell r="P45">
            <v>7</v>
          </cell>
        </row>
        <row r="46">
          <cell r="H46" t="str">
            <v>105469-P.S.R. EL TAMBO</v>
          </cell>
          <cell r="I46">
            <v>2</v>
          </cell>
          <cell r="J46">
            <v>2</v>
          </cell>
          <cell r="K46"/>
          <cell r="L46"/>
          <cell r="M46"/>
          <cell r="N46"/>
          <cell r="O46"/>
          <cell r="P46">
            <v>4</v>
          </cell>
        </row>
        <row r="47">
          <cell r="H47" t="str">
            <v>105471-P.S.R. PERALILLO</v>
          </cell>
          <cell r="I47">
            <v>1</v>
          </cell>
          <cell r="J47">
            <v>1</v>
          </cell>
          <cell r="K47"/>
          <cell r="L47"/>
          <cell r="M47"/>
          <cell r="N47"/>
          <cell r="O47"/>
          <cell r="P47">
            <v>2</v>
          </cell>
        </row>
        <row r="48">
          <cell r="H48" t="str">
            <v>105473-P.S.R. TALCUNA</v>
          </cell>
          <cell r="I48"/>
          <cell r="J48"/>
          <cell r="K48">
            <v>1</v>
          </cell>
          <cell r="L48">
            <v>1</v>
          </cell>
          <cell r="M48"/>
          <cell r="N48"/>
          <cell r="O48">
            <v>1</v>
          </cell>
          <cell r="P48">
            <v>3</v>
          </cell>
        </row>
        <row r="49">
          <cell r="H49" t="str">
            <v>105502-P.S.R. CALINGASTA</v>
          </cell>
          <cell r="I49"/>
          <cell r="J49"/>
          <cell r="K49">
            <v>2</v>
          </cell>
          <cell r="L49">
            <v>2</v>
          </cell>
          <cell r="M49"/>
          <cell r="N49">
            <v>1</v>
          </cell>
          <cell r="O49">
            <v>2</v>
          </cell>
          <cell r="P49">
            <v>7</v>
          </cell>
        </row>
        <row r="50">
          <cell r="H50" t="str">
            <v>Total 04106-VICUÑA</v>
          </cell>
          <cell r="I50">
            <v>4</v>
          </cell>
          <cell r="J50">
            <v>4</v>
          </cell>
          <cell r="K50">
            <v>8</v>
          </cell>
          <cell r="L50">
            <v>13</v>
          </cell>
          <cell r="M50">
            <v>3</v>
          </cell>
          <cell r="N50">
            <v>10</v>
          </cell>
          <cell r="O50">
            <v>10</v>
          </cell>
          <cell r="P50">
            <v>52</v>
          </cell>
        </row>
        <row r="51">
          <cell r="H51" t="str">
            <v>04201-ILLAPEL</v>
          </cell>
          <cell r="I51"/>
          <cell r="J51"/>
          <cell r="K51"/>
          <cell r="L51"/>
          <cell r="M51"/>
          <cell r="N51"/>
          <cell r="O51"/>
          <cell r="P51"/>
        </row>
        <row r="52">
          <cell r="H52" t="str">
            <v>105103-HOSPITAL ILLAPEL</v>
          </cell>
          <cell r="I52">
            <v>13</v>
          </cell>
          <cell r="J52">
            <v>16</v>
          </cell>
          <cell r="K52">
            <v>19</v>
          </cell>
          <cell r="L52">
            <v>10</v>
          </cell>
          <cell r="M52">
            <v>24</v>
          </cell>
          <cell r="N52">
            <v>29</v>
          </cell>
          <cell r="O52">
            <v>31</v>
          </cell>
          <cell r="P52">
            <v>142</v>
          </cell>
        </row>
        <row r="53">
          <cell r="H53" t="str">
            <v>105326-CESFAM SAN RAFAEL</v>
          </cell>
          <cell r="I53">
            <v>3</v>
          </cell>
          <cell r="J53">
            <v>2</v>
          </cell>
          <cell r="K53"/>
          <cell r="L53"/>
          <cell r="M53">
            <v>0</v>
          </cell>
          <cell r="N53">
            <v>6</v>
          </cell>
          <cell r="O53">
            <v>0</v>
          </cell>
          <cell r="P53">
            <v>11</v>
          </cell>
        </row>
        <row r="54">
          <cell r="H54" t="str">
            <v>105485-P.S.R. PLAN DE HORNOS</v>
          </cell>
          <cell r="I54"/>
          <cell r="J54"/>
          <cell r="K54"/>
          <cell r="L54"/>
          <cell r="M54">
            <v>2</v>
          </cell>
          <cell r="N54"/>
          <cell r="O54"/>
          <cell r="P54">
            <v>2</v>
          </cell>
        </row>
        <row r="55">
          <cell r="H55" t="str">
            <v>Total 04201-ILLAPEL</v>
          </cell>
          <cell r="I55">
            <v>16</v>
          </cell>
          <cell r="J55">
            <v>18</v>
          </cell>
          <cell r="K55">
            <v>19</v>
          </cell>
          <cell r="L55">
            <v>10</v>
          </cell>
          <cell r="M55">
            <v>26</v>
          </cell>
          <cell r="N55">
            <v>35</v>
          </cell>
          <cell r="O55">
            <v>31</v>
          </cell>
          <cell r="P55">
            <v>155</v>
          </cell>
        </row>
        <row r="56">
          <cell r="H56" t="str">
            <v>04202-CANELA</v>
          </cell>
          <cell r="I56"/>
          <cell r="J56"/>
          <cell r="K56"/>
          <cell r="L56"/>
          <cell r="M56"/>
          <cell r="N56"/>
          <cell r="O56"/>
          <cell r="P56"/>
        </row>
        <row r="57">
          <cell r="H57" t="str">
            <v>105309-CES. RURAL CANELA</v>
          </cell>
          <cell r="I57">
            <v>12</v>
          </cell>
          <cell r="J57">
            <v>10</v>
          </cell>
          <cell r="K57">
            <v>11</v>
          </cell>
          <cell r="L57">
            <v>8</v>
          </cell>
          <cell r="M57">
            <v>4</v>
          </cell>
          <cell r="N57">
            <v>5</v>
          </cell>
          <cell r="O57">
            <v>5</v>
          </cell>
          <cell r="P57">
            <v>55</v>
          </cell>
        </row>
        <row r="58">
          <cell r="H58" t="str">
            <v>Total 04202-CANELA</v>
          </cell>
          <cell r="I58">
            <v>12</v>
          </cell>
          <cell r="J58">
            <v>10</v>
          </cell>
          <cell r="K58">
            <v>11</v>
          </cell>
          <cell r="L58">
            <v>8</v>
          </cell>
          <cell r="M58">
            <v>4</v>
          </cell>
          <cell r="N58">
            <v>5</v>
          </cell>
          <cell r="O58">
            <v>5</v>
          </cell>
          <cell r="P58">
            <v>55</v>
          </cell>
        </row>
        <row r="59">
          <cell r="H59" t="str">
            <v>04203-LOS VILOS</v>
          </cell>
          <cell r="I59"/>
          <cell r="J59"/>
          <cell r="K59"/>
          <cell r="L59"/>
          <cell r="M59"/>
          <cell r="N59"/>
          <cell r="O59"/>
          <cell r="P59"/>
        </row>
        <row r="60">
          <cell r="H60" t="str">
            <v>105108-HOSPITAL LOS VILOS</v>
          </cell>
          <cell r="I60">
            <v>12</v>
          </cell>
          <cell r="J60">
            <v>7</v>
          </cell>
          <cell r="K60">
            <v>8</v>
          </cell>
          <cell r="L60">
            <v>30</v>
          </cell>
          <cell r="M60">
            <v>6</v>
          </cell>
          <cell r="N60"/>
          <cell r="O60">
            <v>4</v>
          </cell>
          <cell r="P60">
            <v>67</v>
          </cell>
        </row>
        <row r="61">
          <cell r="H61" t="str">
            <v xml:space="preserve">105478-P.S.R. CAIMANES                   </v>
          </cell>
          <cell r="I61"/>
          <cell r="J61"/>
          <cell r="K61"/>
          <cell r="L61">
            <v>2</v>
          </cell>
          <cell r="M61">
            <v>1</v>
          </cell>
          <cell r="N61"/>
          <cell r="O61"/>
          <cell r="P61">
            <v>3</v>
          </cell>
        </row>
        <row r="62">
          <cell r="H62" t="str">
            <v>105480-P.S.R. QUILIMARI</v>
          </cell>
          <cell r="I62"/>
          <cell r="J62"/>
          <cell r="K62"/>
          <cell r="L62">
            <v>6</v>
          </cell>
          <cell r="M62"/>
          <cell r="N62">
            <v>1</v>
          </cell>
          <cell r="O62"/>
          <cell r="P62">
            <v>7</v>
          </cell>
        </row>
        <row r="63">
          <cell r="H63" t="str">
            <v>105511-P.S.R. LOS CONDORES</v>
          </cell>
          <cell r="I63"/>
          <cell r="J63"/>
          <cell r="K63"/>
          <cell r="L63"/>
          <cell r="M63">
            <v>1</v>
          </cell>
          <cell r="N63"/>
          <cell r="O63"/>
          <cell r="P63">
            <v>1</v>
          </cell>
        </row>
        <row r="64">
          <cell r="H64" t="str">
            <v>Total 04203-LOS VILOS</v>
          </cell>
          <cell r="I64">
            <v>12</v>
          </cell>
          <cell r="J64">
            <v>7</v>
          </cell>
          <cell r="K64">
            <v>8</v>
          </cell>
          <cell r="L64">
            <v>38</v>
          </cell>
          <cell r="M64">
            <v>8</v>
          </cell>
          <cell r="N64">
            <v>1</v>
          </cell>
          <cell r="O64">
            <v>4</v>
          </cell>
          <cell r="P64">
            <v>78</v>
          </cell>
        </row>
        <row r="65">
          <cell r="H65" t="str">
            <v>04204-SALAMANCA</v>
          </cell>
          <cell r="I65"/>
          <cell r="J65"/>
          <cell r="K65"/>
          <cell r="L65"/>
          <cell r="M65"/>
          <cell r="N65"/>
          <cell r="O65"/>
          <cell r="P65"/>
        </row>
        <row r="66">
          <cell r="H66" t="str">
            <v>105104-HOSPITAL SALAMANCA</v>
          </cell>
          <cell r="I66">
            <v>8</v>
          </cell>
          <cell r="J66">
            <v>7</v>
          </cell>
          <cell r="K66">
            <v>16</v>
          </cell>
          <cell r="L66">
            <v>2</v>
          </cell>
          <cell r="M66">
            <v>9</v>
          </cell>
          <cell r="N66">
            <v>0</v>
          </cell>
          <cell r="O66">
            <v>11</v>
          </cell>
          <cell r="P66">
            <v>53</v>
          </cell>
        </row>
        <row r="67">
          <cell r="H67" t="str">
            <v>105491-P.S.R. QUELEN BAJO</v>
          </cell>
          <cell r="I67"/>
          <cell r="J67"/>
          <cell r="K67"/>
          <cell r="L67"/>
          <cell r="M67"/>
          <cell r="N67"/>
          <cell r="O67">
            <v>1</v>
          </cell>
          <cell r="P67">
            <v>1</v>
          </cell>
        </row>
        <row r="68">
          <cell r="H68" t="str">
            <v>Total 04204-SALAMANCA</v>
          </cell>
          <cell r="I68">
            <v>8</v>
          </cell>
          <cell r="J68">
            <v>7</v>
          </cell>
          <cell r="K68">
            <v>16</v>
          </cell>
          <cell r="L68">
            <v>2</v>
          </cell>
          <cell r="M68">
            <v>9</v>
          </cell>
          <cell r="N68">
            <v>0</v>
          </cell>
          <cell r="O68">
            <v>12</v>
          </cell>
          <cell r="P68">
            <v>54</v>
          </cell>
        </row>
        <row r="69">
          <cell r="H69" t="str">
            <v>04301-OVALLE</v>
          </cell>
          <cell r="I69"/>
          <cell r="J69"/>
          <cell r="K69"/>
          <cell r="L69"/>
          <cell r="M69"/>
          <cell r="N69"/>
          <cell r="O69"/>
          <cell r="P69"/>
        </row>
        <row r="70">
          <cell r="H70" t="str">
            <v>105102-HOSPITAL OVALLE</v>
          </cell>
          <cell r="I70">
            <v>44</v>
          </cell>
          <cell r="J70">
            <v>26</v>
          </cell>
          <cell r="K70">
            <v>26</v>
          </cell>
          <cell r="L70">
            <v>24</v>
          </cell>
          <cell r="M70">
            <v>39</v>
          </cell>
          <cell r="N70">
            <v>52</v>
          </cell>
          <cell r="O70">
            <v>42</v>
          </cell>
          <cell r="P70">
            <v>253</v>
          </cell>
        </row>
        <row r="71">
          <cell r="H71" t="str">
            <v>105315-CES. RURAL C. DE TAMAYA</v>
          </cell>
          <cell r="I71"/>
          <cell r="J71">
            <v>1</v>
          </cell>
          <cell r="K71"/>
          <cell r="L71"/>
          <cell r="M71"/>
          <cell r="N71">
            <v>2</v>
          </cell>
          <cell r="O71">
            <v>1</v>
          </cell>
          <cell r="P71">
            <v>4</v>
          </cell>
        </row>
        <row r="72">
          <cell r="H72" t="str">
            <v>105317-CES. JORGE JORDAN D.</v>
          </cell>
          <cell r="I72">
            <v>12</v>
          </cell>
          <cell r="J72">
            <v>13</v>
          </cell>
          <cell r="K72">
            <v>6</v>
          </cell>
          <cell r="L72">
            <v>3</v>
          </cell>
          <cell r="M72">
            <v>8</v>
          </cell>
          <cell r="N72">
            <v>7</v>
          </cell>
          <cell r="O72">
            <v>9</v>
          </cell>
          <cell r="P72">
            <v>58</v>
          </cell>
        </row>
        <row r="73">
          <cell r="H73" t="str">
            <v>105322-CES. MARCOS MACUADA</v>
          </cell>
          <cell r="I73">
            <v>7</v>
          </cell>
          <cell r="J73">
            <v>8</v>
          </cell>
          <cell r="K73">
            <v>7</v>
          </cell>
          <cell r="L73">
            <v>4</v>
          </cell>
          <cell r="M73">
            <v>9</v>
          </cell>
          <cell r="N73">
            <v>4</v>
          </cell>
          <cell r="O73">
            <v>6</v>
          </cell>
          <cell r="P73">
            <v>45</v>
          </cell>
        </row>
        <row r="74">
          <cell r="H74" t="str">
            <v>105324-CES. SOTAQUI</v>
          </cell>
          <cell r="I74"/>
          <cell r="J74"/>
          <cell r="K74"/>
          <cell r="L74">
            <v>2</v>
          </cell>
          <cell r="M74">
            <v>2</v>
          </cell>
          <cell r="N74">
            <v>1</v>
          </cell>
          <cell r="O74">
            <v>2</v>
          </cell>
          <cell r="P74">
            <v>7</v>
          </cell>
        </row>
        <row r="75">
          <cell r="H75" t="str">
            <v>105510-P.S.R. RECOLETA</v>
          </cell>
          <cell r="I75"/>
          <cell r="J75"/>
          <cell r="K75"/>
          <cell r="L75"/>
          <cell r="M75">
            <v>1</v>
          </cell>
          <cell r="N75"/>
          <cell r="O75"/>
          <cell r="P75">
            <v>1</v>
          </cell>
        </row>
        <row r="76">
          <cell r="H76" t="str">
            <v>105722-CECOF SAN JOSE DE LA DEHESA</v>
          </cell>
          <cell r="I76"/>
          <cell r="J76">
            <v>2</v>
          </cell>
          <cell r="K76">
            <v>3</v>
          </cell>
          <cell r="L76"/>
          <cell r="M76"/>
          <cell r="N76">
            <v>2</v>
          </cell>
          <cell r="O76">
            <v>1</v>
          </cell>
          <cell r="P76">
            <v>8</v>
          </cell>
        </row>
        <row r="77">
          <cell r="H77" t="str">
            <v>105723-CECOF LIMARI</v>
          </cell>
          <cell r="I77"/>
          <cell r="J77"/>
          <cell r="K77"/>
          <cell r="L77">
            <v>2</v>
          </cell>
          <cell r="M77"/>
          <cell r="N77">
            <v>2</v>
          </cell>
          <cell r="O77">
            <v>1</v>
          </cell>
          <cell r="P77">
            <v>5</v>
          </cell>
        </row>
        <row r="78">
          <cell r="H78" t="str">
            <v>200258-CECOF LOS COPIHUES</v>
          </cell>
          <cell r="I78"/>
          <cell r="J78"/>
          <cell r="K78"/>
          <cell r="L78">
            <v>2</v>
          </cell>
          <cell r="M78"/>
          <cell r="N78"/>
          <cell r="O78">
            <v>1</v>
          </cell>
          <cell r="P78">
            <v>3</v>
          </cell>
        </row>
        <row r="79">
          <cell r="H79" t="str">
            <v>Total 04301-OVALLE</v>
          </cell>
          <cell r="I79">
            <v>63</v>
          </cell>
          <cell r="J79">
            <v>50</v>
          </cell>
          <cell r="K79">
            <v>42</v>
          </cell>
          <cell r="L79">
            <v>37</v>
          </cell>
          <cell r="M79">
            <v>59</v>
          </cell>
          <cell r="N79">
            <v>70</v>
          </cell>
          <cell r="O79">
            <v>63</v>
          </cell>
          <cell r="P79">
            <v>384</v>
          </cell>
        </row>
        <row r="80">
          <cell r="H80" t="str">
            <v>04302-COMBARBALÁ</v>
          </cell>
          <cell r="I80"/>
          <cell r="J80"/>
          <cell r="K80"/>
          <cell r="L80"/>
          <cell r="M80"/>
          <cell r="N80"/>
          <cell r="O80"/>
          <cell r="P80"/>
        </row>
        <row r="81">
          <cell r="H81" t="str">
            <v>105105-HOSPITAL COMBARBALA</v>
          </cell>
          <cell r="I81"/>
          <cell r="J81"/>
          <cell r="K81">
            <v>7</v>
          </cell>
          <cell r="L81">
            <v>10</v>
          </cell>
          <cell r="M81">
            <v>7</v>
          </cell>
          <cell r="N81">
            <v>6</v>
          </cell>
          <cell r="O81">
            <v>6</v>
          </cell>
          <cell r="P81">
            <v>36</v>
          </cell>
        </row>
        <row r="82">
          <cell r="H82" t="str">
            <v>105434-P.S.R. SAN MARCOS</v>
          </cell>
          <cell r="I82"/>
          <cell r="J82"/>
          <cell r="K82">
            <v>0</v>
          </cell>
          <cell r="L82">
            <v>1</v>
          </cell>
          <cell r="M82"/>
          <cell r="N82"/>
          <cell r="O82"/>
          <cell r="P82">
            <v>1</v>
          </cell>
        </row>
        <row r="83">
          <cell r="H83" t="str">
            <v>105441-P.S.R. MANQUEHUA</v>
          </cell>
          <cell r="I83"/>
          <cell r="J83"/>
          <cell r="K83"/>
          <cell r="L83"/>
          <cell r="M83"/>
          <cell r="N83">
            <v>1</v>
          </cell>
          <cell r="O83"/>
          <cell r="P83">
            <v>1</v>
          </cell>
        </row>
        <row r="84">
          <cell r="H84" t="str">
            <v xml:space="preserve">105459-P.S.R. BARRANCAS                </v>
          </cell>
          <cell r="I84"/>
          <cell r="J84"/>
          <cell r="K84"/>
          <cell r="L84"/>
          <cell r="M84"/>
          <cell r="N84">
            <v>2</v>
          </cell>
          <cell r="O84"/>
          <cell r="P84">
            <v>2</v>
          </cell>
        </row>
        <row r="85">
          <cell r="H85" t="str">
            <v>105460-P.S.R. COGOTI 18</v>
          </cell>
          <cell r="I85"/>
          <cell r="J85"/>
          <cell r="K85">
            <v>0</v>
          </cell>
          <cell r="L85"/>
          <cell r="M85"/>
          <cell r="N85">
            <v>2</v>
          </cell>
          <cell r="O85">
            <v>3</v>
          </cell>
          <cell r="P85">
            <v>5</v>
          </cell>
        </row>
        <row r="86">
          <cell r="H86" t="str">
            <v>105462-P.S.R. EL SAUCE</v>
          </cell>
          <cell r="I86"/>
          <cell r="J86"/>
          <cell r="K86"/>
          <cell r="L86"/>
          <cell r="M86"/>
          <cell r="N86"/>
          <cell r="O86">
            <v>2</v>
          </cell>
          <cell r="P86">
            <v>2</v>
          </cell>
        </row>
        <row r="87">
          <cell r="H87" t="str">
            <v>105463-P.S.R. QUILITAPIA</v>
          </cell>
          <cell r="I87"/>
          <cell r="J87"/>
          <cell r="K87">
            <v>1</v>
          </cell>
          <cell r="L87"/>
          <cell r="M87"/>
          <cell r="N87">
            <v>1</v>
          </cell>
          <cell r="O87"/>
          <cell r="P87">
            <v>2</v>
          </cell>
        </row>
        <row r="88">
          <cell r="H88" t="str">
            <v>105464-P.S.R. LA LIGUA</v>
          </cell>
          <cell r="I88"/>
          <cell r="J88"/>
          <cell r="K88"/>
          <cell r="L88"/>
          <cell r="M88"/>
          <cell r="N88">
            <v>1</v>
          </cell>
          <cell r="O88">
            <v>1</v>
          </cell>
          <cell r="P88">
            <v>2</v>
          </cell>
        </row>
        <row r="89">
          <cell r="H89" t="str">
            <v>105466-P.S.R. VALLE HERMOSO</v>
          </cell>
          <cell r="I89"/>
          <cell r="J89"/>
          <cell r="K89"/>
          <cell r="L89"/>
          <cell r="M89"/>
          <cell r="N89"/>
          <cell r="O89">
            <v>1</v>
          </cell>
          <cell r="P89">
            <v>1</v>
          </cell>
        </row>
        <row r="90">
          <cell r="H90" t="str">
            <v>105490-P.S.R. EL DURAZNO</v>
          </cell>
          <cell r="I90"/>
          <cell r="J90"/>
          <cell r="K90">
            <v>1</v>
          </cell>
          <cell r="L90"/>
          <cell r="M90"/>
          <cell r="N90"/>
          <cell r="O90"/>
          <cell r="P90">
            <v>1</v>
          </cell>
        </row>
        <row r="91">
          <cell r="H91" t="str">
            <v>Total 04302-COMBARBALÁ</v>
          </cell>
          <cell r="I91"/>
          <cell r="J91"/>
          <cell r="K91">
            <v>9</v>
          </cell>
          <cell r="L91">
            <v>11</v>
          </cell>
          <cell r="M91">
            <v>7</v>
          </cell>
          <cell r="N91">
            <v>13</v>
          </cell>
          <cell r="O91">
            <v>13</v>
          </cell>
          <cell r="P91">
            <v>53</v>
          </cell>
        </row>
        <row r="92">
          <cell r="H92" t="str">
            <v>04304-MONTE PATRIA</v>
          </cell>
          <cell r="I92"/>
          <cell r="J92"/>
          <cell r="K92"/>
          <cell r="L92"/>
          <cell r="M92"/>
          <cell r="N92"/>
          <cell r="O92"/>
          <cell r="P92"/>
        </row>
        <row r="93">
          <cell r="H93" t="str">
            <v>105307-CES. RURAL MONTE PATRIA</v>
          </cell>
          <cell r="I93">
            <v>1</v>
          </cell>
          <cell r="J93">
            <v>0</v>
          </cell>
          <cell r="K93">
            <v>1</v>
          </cell>
          <cell r="L93"/>
          <cell r="M93">
            <v>1</v>
          </cell>
          <cell r="N93">
            <v>0</v>
          </cell>
          <cell r="O93">
            <v>1</v>
          </cell>
          <cell r="P93">
            <v>4</v>
          </cell>
        </row>
        <row r="94">
          <cell r="H94" t="str">
            <v>105311-CES. RURAL CHAÑARAL ALTO</v>
          </cell>
          <cell r="I94">
            <v>2</v>
          </cell>
          <cell r="J94"/>
          <cell r="K94"/>
          <cell r="L94"/>
          <cell r="M94"/>
          <cell r="N94"/>
          <cell r="O94"/>
          <cell r="P94">
            <v>2</v>
          </cell>
        </row>
        <row r="95">
          <cell r="H95" t="str">
            <v>105312-CES. RURAL CAREN</v>
          </cell>
          <cell r="I95"/>
          <cell r="J95"/>
          <cell r="K95">
            <v>2</v>
          </cell>
          <cell r="L95">
            <v>6</v>
          </cell>
          <cell r="M95"/>
          <cell r="N95">
            <v>4</v>
          </cell>
          <cell r="O95">
            <v>2</v>
          </cell>
          <cell r="P95">
            <v>14</v>
          </cell>
        </row>
        <row r="96">
          <cell r="H96" t="str">
            <v>105318-CES. RURAL EL PALQUI</v>
          </cell>
          <cell r="I96"/>
          <cell r="J96"/>
          <cell r="K96"/>
          <cell r="L96"/>
          <cell r="M96"/>
          <cell r="N96">
            <v>1</v>
          </cell>
          <cell r="O96">
            <v>3</v>
          </cell>
          <cell r="P96">
            <v>4</v>
          </cell>
        </row>
        <row r="97">
          <cell r="H97" t="str">
            <v>Total 04304-MONTE PATRIA</v>
          </cell>
          <cell r="I97">
            <v>3</v>
          </cell>
          <cell r="J97">
            <v>0</v>
          </cell>
          <cell r="K97">
            <v>3</v>
          </cell>
          <cell r="L97">
            <v>6</v>
          </cell>
          <cell r="M97">
            <v>1</v>
          </cell>
          <cell r="N97">
            <v>5</v>
          </cell>
          <cell r="O97">
            <v>6</v>
          </cell>
          <cell r="P97">
            <v>24</v>
          </cell>
        </row>
        <row r="98">
          <cell r="H98" t="str">
            <v>04304-PUNITAQUI</v>
          </cell>
          <cell r="I98"/>
          <cell r="J98"/>
          <cell r="K98"/>
          <cell r="L98"/>
          <cell r="M98"/>
          <cell r="N98"/>
          <cell r="O98"/>
          <cell r="P98"/>
        </row>
        <row r="99">
          <cell r="H99" t="str">
            <v>105308-CES. RURAL PUNITAQUI</v>
          </cell>
          <cell r="I99">
            <v>6</v>
          </cell>
          <cell r="J99">
            <v>0</v>
          </cell>
          <cell r="K99">
            <v>6</v>
          </cell>
          <cell r="L99">
            <v>2</v>
          </cell>
          <cell r="M99"/>
          <cell r="N99">
            <v>0</v>
          </cell>
          <cell r="O99">
            <v>8</v>
          </cell>
          <cell r="P99">
            <v>22</v>
          </cell>
        </row>
        <row r="100">
          <cell r="H100" t="str">
            <v>Total 04304-PUNITAQUI</v>
          </cell>
          <cell r="I100">
            <v>6</v>
          </cell>
          <cell r="J100">
            <v>0</v>
          </cell>
          <cell r="K100">
            <v>6</v>
          </cell>
          <cell r="L100">
            <v>2</v>
          </cell>
          <cell r="M100"/>
          <cell r="N100">
            <v>0</v>
          </cell>
          <cell r="O100">
            <v>8</v>
          </cell>
          <cell r="P100">
            <v>22</v>
          </cell>
        </row>
        <row r="101">
          <cell r="H101" t="str">
            <v>04305-RIO HURTADO</v>
          </cell>
          <cell r="I101"/>
          <cell r="J101"/>
          <cell r="K101"/>
          <cell r="L101"/>
          <cell r="M101"/>
          <cell r="N101"/>
          <cell r="O101"/>
          <cell r="P101"/>
        </row>
        <row r="102">
          <cell r="H102" t="str">
            <v>105310-CES. RURAL PICHASCA</v>
          </cell>
          <cell r="I102"/>
          <cell r="J102"/>
          <cell r="K102"/>
          <cell r="L102"/>
          <cell r="M102">
            <v>1</v>
          </cell>
          <cell r="N102"/>
          <cell r="O102"/>
          <cell r="P102">
            <v>1</v>
          </cell>
        </row>
        <row r="103">
          <cell r="H103" t="str">
            <v>Total 04305-RIO HURTADO</v>
          </cell>
          <cell r="I103"/>
          <cell r="J103"/>
          <cell r="K103"/>
          <cell r="L103"/>
          <cell r="M103">
            <v>1</v>
          </cell>
          <cell r="N103"/>
          <cell r="O103"/>
          <cell r="P103">
            <v>1</v>
          </cell>
        </row>
        <row r="104">
          <cell r="H104" t="str">
            <v>Total general</v>
          </cell>
          <cell r="I104">
            <v>385</v>
          </cell>
          <cell r="J104">
            <v>342</v>
          </cell>
          <cell r="K104">
            <v>437</v>
          </cell>
          <cell r="L104">
            <v>388</v>
          </cell>
          <cell r="M104">
            <v>388</v>
          </cell>
          <cell r="N104">
            <v>438</v>
          </cell>
          <cell r="O104">
            <v>499</v>
          </cell>
          <cell r="P104">
            <v>2877</v>
          </cell>
        </row>
      </sheetData>
      <sheetData sheetId="3">
        <row r="3">
          <cell r="H3" t="str">
            <v>Suma de CYC_Med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</row>
        <row r="6">
          <cell r="H6" t="str">
            <v>105011-PRAIS</v>
          </cell>
          <cell r="I6">
            <v>144</v>
          </cell>
          <cell r="J6">
            <v>119</v>
          </cell>
          <cell r="K6">
            <v>135</v>
          </cell>
          <cell r="L6">
            <v>120</v>
          </cell>
          <cell r="M6">
            <v>125</v>
          </cell>
          <cell r="N6">
            <v>103</v>
          </cell>
          <cell r="O6">
            <v>115</v>
          </cell>
          <cell r="P6">
            <v>861</v>
          </cell>
        </row>
        <row r="7">
          <cell r="H7" t="str">
            <v>105100-HOSPITAL LA SERENA</v>
          </cell>
          <cell r="I7">
            <v>11</v>
          </cell>
          <cell r="J7">
            <v>6</v>
          </cell>
          <cell r="K7">
            <v>14</v>
          </cell>
          <cell r="L7">
            <v>7</v>
          </cell>
          <cell r="M7">
            <v>14</v>
          </cell>
          <cell r="N7">
            <v>1220</v>
          </cell>
          <cell r="O7">
            <v>1111</v>
          </cell>
          <cell r="P7">
            <v>2383</v>
          </cell>
        </row>
        <row r="8">
          <cell r="H8" t="str">
            <v>105300-CES. CARDENAL CARO</v>
          </cell>
          <cell r="I8">
            <v>1710</v>
          </cell>
          <cell r="J8">
            <v>1894</v>
          </cell>
          <cell r="K8">
            <v>2132</v>
          </cell>
          <cell r="L8">
            <v>1931</v>
          </cell>
          <cell r="M8">
            <v>1696</v>
          </cell>
          <cell r="N8">
            <v>1679</v>
          </cell>
          <cell r="O8">
            <v>1682</v>
          </cell>
          <cell r="P8">
            <v>12724</v>
          </cell>
        </row>
        <row r="9">
          <cell r="H9" t="str">
            <v>105301-CES. LAS COMPAÑIAS</v>
          </cell>
          <cell r="I9">
            <v>1864</v>
          </cell>
          <cell r="J9">
            <v>1858</v>
          </cell>
          <cell r="K9">
            <v>1546</v>
          </cell>
          <cell r="L9">
            <v>1451</v>
          </cell>
          <cell r="M9">
            <v>1724</v>
          </cell>
          <cell r="N9">
            <v>1596</v>
          </cell>
          <cell r="O9">
            <v>1953</v>
          </cell>
          <cell r="P9">
            <v>11992</v>
          </cell>
        </row>
        <row r="10">
          <cell r="H10" t="str">
            <v>105302-CES. PEDRO AGUIRRE C.</v>
          </cell>
          <cell r="I10">
            <v>1873</v>
          </cell>
          <cell r="J10">
            <v>2128</v>
          </cell>
          <cell r="K10">
            <v>2688</v>
          </cell>
          <cell r="L10">
            <v>2041</v>
          </cell>
          <cell r="M10">
            <v>2227</v>
          </cell>
          <cell r="N10">
            <v>1983</v>
          </cell>
          <cell r="O10">
            <v>2283</v>
          </cell>
          <cell r="P10">
            <v>15223</v>
          </cell>
        </row>
        <row r="11">
          <cell r="H11" t="str">
            <v>105313-CES. SCHAFFHAUSER</v>
          </cell>
          <cell r="I11">
            <v>1783</v>
          </cell>
          <cell r="J11">
            <v>1635</v>
          </cell>
          <cell r="K11">
            <v>1759</v>
          </cell>
          <cell r="L11">
            <v>2228</v>
          </cell>
          <cell r="M11">
            <v>2441</v>
          </cell>
          <cell r="N11">
            <v>2090</v>
          </cell>
          <cell r="O11">
            <v>1906</v>
          </cell>
          <cell r="P11">
            <v>13842</v>
          </cell>
        </row>
        <row r="12">
          <cell r="H12" t="str">
            <v>105319-CES. CARDENAL R.S.H.</v>
          </cell>
          <cell r="I12">
            <v>2012</v>
          </cell>
          <cell r="J12">
            <v>2276</v>
          </cell>
          <cell r="K12">
            <v>2657</v>
          </cell>
          <cell r="L12">
            <v>1905</v>
          </cell>
          <cell r="M12">
            <v>3371</v>
          </cell>
          <cell r="N12">
            <v>3501</v>
          </cell>
          <cell r="O12">
            <v>2758</v>
          </cell>
          <cell r="P12">
            <v>18480</v>
          </cell>
        </row>
        <row r="13">
          <cell r="H13" t="str">
            <v>105325-CESFAM JUAN PABLO II</v>
          </cell>
          <cell r="I13">
            <v>1556</v>
          </cell>
          <cell r="J13">
            <v>1284</v>
          </cell>
          <cell r="K13">
            <v>1561</v>
          </cell>
          <cell r="L13">
            <v>1066</v>
          </cell>
          <cell r="M13">
            <v>1705</v>
          </cell>
          <cell r="N13">
            <v>1585</v>
          </cell>
          <cell r="O13">
            <v>1767</v>
          </cell>
          <cell r="P13">
            <v>10524</v>
          </cell>
        </row>
        <row r="14">
          <cell r="H14" t="str">
            <v xml:space="preserve">105400-P.S.R. ALGARROBITO            </v>
          </cell>
          <cell r="I14">
            <v>218</v>
          </cell>
          <cell r="J14">
            <v>270</v>
          </cell>
          <cell r="K14">
            <v>415</v>
          </cell>
          <cell r="L14">
            <v>231</v>
          </cell>
          <cell r="M14">
            <v>287</v>
          </cell>
          <cell r="N14">
            <v>296</v>
          </cell>
          <cell r="O14">
            <v>312</v>
          </cell>
          <cell r="P14">
            <v>2029</v>
          </cell>
        </row>
        <row r="15">
          <cell r="H15" t="str">
            <v>105401-P.S.R. LAS ROJAS</v>
          </cell>
          <cell r="I15">
            <v>27</v>
          </cell>
          <cell r="J15">
            <v>48</v>
          </cell>
          <cell r="K15">
            <v>61</v>
          </cell>
          <cell r="L15">
            <v>29</v>
          </cell>
          <cell r="M15">
            <v>42</v>
          </cell>
          <cell r="N15">
            <v>48</v>
          </cell>
          <cell r="O15">
            <v>50</v>
          </cell>
          <cell r="P15">
            <v>305</v>
          </cell>
        </row>
        <row r="16">
          <cell r="H16" t="str">
            <v>105402-P.S.R. EL ROMERO</v>
          </cell>
          <cell r="I16">
            <v>43</v>
          </cell>
          <cell r="J16">
            <v>30</v>
          </cell>
          <cell r="K16">
            <v>37</v>
          </cell>
          <cell r="L16">
            <v>35</v>
          </cell>
          <cell r="M16">
            <v>40</v>
          </cell>
          <cell r="N16">
            <v>45</v>
          </cell>
          <cell r="O16">
            <v>26</v>
          </cell>
          <cell r="P16">
            <v>256</v>
          </cell>
        </row>
        <row r="17">
          <cell r="H17" t="str">
            <v>105499-P.S.R. LAMBERT</v>
          </cell>
          <cell r="I17">
            <v>34</v>
          </cell>
          <cell r="J17">
            <v>43</v>
          </cell>
          <cell r="K17">
            <v>70</v>
          </cell>
          <cell r="L17">
            <v>49</v>
          </cell>
          <cell r="M17">
            <v>19</v>
          </cell>
          <cell r="N17">
            <v>45</v>
          </cell>
          <cell r="O17">
            <v>48</v>
          </cell>
          <cell r="P17">
            <v>308</v>
          </cell>
        </row>
        <row r="18">
          <cell r="H18" t="str">
            <v>105700-CECOF VILLA EL INDIO</v>
          </cell>
          <cell r="I18">
            <v>470</v>
          </cell>
          <cell r="J18">
            <v>447</v>
          </cell>
          <cell r="K18">
            <v>459</v>
          </cell>
          <cell r="L18">
            <v>331</v>
          </cell>
          <cell r="M18">
            <v>308</v>
          </cell>
          <cell r="N18">
            <v>377</v>
          </cell>
          <cell r="O18">
            <v>311</v>
          </cell>
          <cell r="P18">
            <v>2703</v>
          </cell>
        </row>
        <row r="19">
          <cell r="H19" t="str">
            <v>105701-CECOF VILLA ALEMANIA</v>
          </cell>
          <cell r="I19">
            <v>119</v>
          </cell>
          <cell r="J19">
            <v>52</v>
          </cell>
          <cell r="K19">
            <v>153</v>
          </cell>
          <cell r="L19">
            <v>93</v>
          </cell>
          <cell r="M19">
            <v>159</v>
          </cell>
          <cell r="N19">
            <v>95</v>
          </cell>
          <cell r="O19">
            <v>93</v>
          </cell>
          <cell r="P19">
            <v>764</v>
          </cell>
        </row>
        <row r="20">
          <cell r="H20" t="str">
            <v>105702-CECOF VILLA LAMBERT</v>
          </cell>
          <cell r="I20">
            <v>285</v>
          </cell>
          <cell r="J20">
            <v>210</v>
          </cell>
          <cell r="K20">
            <v>333</v>
          </cell>
          <cell r="L20">
            <v>197</v>
          </cell>
          <cell r="M20">
            <v>172</v>
          </cell>
          <cell r="N20">
            <v>195</v>
          </cell>
          <cell r="O20">
            <v>192</v>
          </cell>
          <cell r="P20">
            <v>1584</v>
          </cell>
        </row>
        <row r="21">
          <cell r="H21" t="str">
            <v>Total 04101-LA SERENA</v>
          </cell>
          <cell r="I21">
            <v>12149</v>
          </cell>
          <cell r="J21">
            <v>12300</v>
          </cell>
          <cell r="K21">
            <v>14020</v>
          </cell>
          <cell r="L21">
            <v>11714</v>
          </cell>
          <cell r="M21">
            <v>14330</v>
          </cell>
          <cell r="N21">
            <v>14858</v>
          </cell>
          <cell r="O21">
            <v>14607</v>
          </cell>
          <cell r="P21">
            <v>93978</v>
          </cell>
        </row>
        <row r="22">
          <cell r="H22" t="str">
            <v>04102-COQUIMBO</v>
          </cell>
          <cell r="I22"/>
          <cell r="J22"/>
          <cell r="K22"/>
          <cell r="L22"/>
          <cell r="M22"/>
          <cell r="N22"/>
          <cell r="O22"/>
          <cell r="P22"/>
        </row>
        <row r="23">
          <cell r="H23" t="str">
            <v>105303-CES. SAN JUAN</v>
          </cell>
          <cell r="I23">
            <v>2231</v>
          </cell>
          <cell r="J23">
            <v>2159</v>
          </cell>
          <cell r="K23">
            <v>2916</v>
          </cell>
          <cell r="L23">
            <v>2246</v>
          </cell>
          <cell r="M23">
            <v>2967</v>
          </cell>
          <cell r="N23">
            <v>2872</v>
          </cell>
          <cell r="O23">
            <v>2754</v>
          </cell>
          <cell r="P23">
            <v>18145</v>
          </cell>
        </row>
        <row r="24">
          <cell r="H24" t="str">
            <v>105304-CES. SANTA CECILIA</v>
          </cell>
          <cell r="I24">
            <v>3402</v>
          </cell>
          <cell r="J24">
            <v>2581</v>
          </cell>
          <cell r="K24">
            <v>2755</v>
          </cell>
          <cell r="L24">
            <v>2531</v>
          </cell>
          <cell r="M24">
            <v>3319</v>
          </cell>
          <cell r="N24">
            <v>3148</v>
          </cell>
          <cell r="O24">
            <v>3412</v>
          </cell>
          <cell r="P24">
            <v>21148</v>
          </cell>
        </row>
        <row r="25">
          <cell r="H25" t="str">
            <v>105305-CES. TIERRAS BLANCAS</v>
          </cell>
          <cell r="I25">
            <v>4261</v>
          </cell>
          <cell r="J25">
            <v>3637</v>
          </cell>
          <cell r="K25">
            <v>4783</v>
          </cell>
          <cell r="L25">
            <v>4830</v>
          </cell>
          <cell r="M25">
            <v>4261</v>
          </cell>
          <cell r="N25">
            <v>3861</v>
          </cell>
          <cell r="O25">
            <v>3901</v>
          </cell>
          <cell r="P25">
            <v>29534</v>
          </cell>
        </row>
        <row r="26">
          <cell r="H26" t="str">
            <v>105321-CES. RURAL  TONGOY</v>
          </cell>
          <cell r="I26">
            <v>680</v>
          </cell>
          <cell r="J26">
            <v>646</v>
          </cell>
          <cell r="K26">
            <v>870</v>
          </cell>
          <cell r="L26">
            <v>613</v>
          </cell>
          <cell r="M26">
            <v>729</v>
          </cell>
          <cell r="N26">
            <v>847</v>
          </cell>
          <cell r="O26">
            <v>767</v>
          </cell>
          <cell r="P26">
            <v>5152</v>
          </cell>
        </row>
        <row r="27">
          <cell r="H27" t="str">
            <v>105323-CES. DR. SERGIO AGUILAR</v>
          </cell>
          <cell r="I27">
            <v>3297</v>
          </cell>
          <cell r="J27">
            <v>3021</v>
          </cell>
          <cell r="K27">
            <v>3082</v>
          </cell>
          <cell r="L27">
            <v>2307</v>
          </cell>
          <cell r="M27">
            <v>3303</v>
          </cell>
          <cell r="N27">
            <v>3608</v>
          </cell>
          <cell r="O27">
            <v>3345</v>
          </cell>
          <cell r="P27">
            <v>21963</v>
          </cell>
        </row>
        <row r="28">
          <cell r="H28" t="str">
            <v xml:space="preserve">105404-P.S.R. EL TANGUE                         </v>
          </cell>
          <cell r="I28">
            <v>14</v>
          </cell>
          <cell r="J28">
            <v>12</v>
          </cell>
          <cell r="K28">
            <v>20</v>
          </cell>
          <cell r="L28"/>
          <cell r="M28">
            <v>17</v>
          </cell>
          <cell r="N28">
            <v>15</v>
          </cell>
          <cell r="O28">
            <v>4</v>
          </cell>
          <cell r="P28">
            <v>82</v>
          </cell>
        </row>
        <row r="29">
          <cell r="H29" t="str">
            <v>105405-P.S.R. GUANAQUEROS</v>
          </cell>
          <cell r="I29">
            <v>271</v>
          </cell>
          <cell r="J29">
            <v>203</v>
          </cell>
          <cell r="K29">
            <v>239</v>
          </cell>
          <cell r="L29">
            <v>187</v>
          </cell>
          <cell r="M29">
            <v>199</v>
          </cell>
          <cell r="N29">
            <v>233</v>
          </cell>
          <cell r="O29">
            <v>171</v>
          </cell>
          <cell r="P29">
            <v>1503</v>
          </cell>
        </row>
        <row r="30">
          <cell r="H30" t="str">
            <v>105406-P.S.R. PAN DE AZUCAR</v>
          </cell>
          <cell r="I30">
            <v>680</v>
          </cell>
          <cell r="J30">
            <v>592</v>
          </cell>
          <cell r="K30">
            <v>661</v>
          </cell>
          <cell r="L30">
            <v>517</v>
          </cell>
          <cell r="M30">
            <v>1086</v>
          </cell>
          <cell r="N30">
            <v>925</v>
          </cell>
          <cell r="O30">
            <v>944</v>
          </cell>
          <cell r="P30">
            <v>5405</v>
          </cell>
        </row>
        <row r="31">
          <cell r="H31" t="str">
            <v>105407-P.S.R. TAMBILLOS</v>
          </cell>
          <cell r="I31">
            <v>48</v>
          </cell>
          <cell r="J31">
            <v>48</v>
          </cell>
          <cell r="K31">
            <v>53</v>
          </cell>
          <cell r="L31">
            <v>55</v>
          </cell>
          <cell r="M31">
            <v>62</v>
          </cell>
          <cell r="N31">
            <v>61</v>
          </cell>
          <cell r="O31">
            <v>67</v>
          </cell>
          <cell r="P31">
            <v>394</v>
          </cell>
        </row>
        <row r="32">
          <cell r="H32" t="str">
            <v>105705-CECOF EL ALBA</v>
          </cell>
          <cell r="I32">
            <v>356</v>
          </cell>
          <cell r="J32">
            <v>376</v>
          </cell>
          <cell r="K32">
            <v>445</v>
          </cell>
          <cell r="L32">
            <v>299</v>
          </cell>
          <cell r="M32">
            <v>357</v>
          </cell>
          <cell r="N32">
            <v>260</v>
          </cell>
          <cell r="O32">
            <v>447</v>
          </cell>
          <cell r="P32">
            <v>2540</v>
          </cell>
        </row>
        <row r="33">
          <cell r="H33" t="str">
            <v>200273-CECOF PUNTA MIRA</v>
          </cell>
          <cell r="I33">
            <v>369</v>
          </cell>
          <cell r="J33">
            <v>237</v>
          </cell>
          <cell r="K33">
            <v>538</v>
          </cell>
          <cell r="L33">
            <v>412</v>
          </cell>
          <cell r="M33">
            <v>707</v>
          </cell>
          <cell r="N33">
            <v>608</v>
          </cell>
          <cell r="O33">
            <v>453</v>
          </cell>
          <cell r="P33">
            <v>3324</v>
          </cell>
        </row>
        <row r="34">
          <cell r="H34" t="str">
            <v>Total 04102-COQUIMBO</v>
          </cell>
          <cell r="I34">
            <v>15609</v>
          </cell>
          <cell r="J34">
            <v>13512</v>
          </cell>
          <cell r="K34">
            <v>16362</v>
          </cell>
          <cell r="L34">
            <v>13997</v>
          </cell>
          <cell r="M34">
            <v>17007</v>
          </cell>
          <cell r="N34">
            <v>16438</v>
          </cell>
          <cell r="O34">
            <v>16265</v>
          </cell>
          <cell r="P34">
            <v>109190</v>
          </cell>
        </row>
        <row r="35">
          <cell r="H35" t="str">
            <v>04103-ANDACOLLO</v>
          </cell>
          <cell r="I35"/>
          <cell r="J35"/>
          <cell r="K35"/>
          <cell r="L35"/>
          <cell r="M35"/>
          <cell r="N35"/>
          <cell r="O35"/>
          <cell r="P35"/>
        </row>
        <row r="36">
          <cell r="H36" t="str">
            <v>105106-HOSPITAL ANDACOLLO</v>
          </cell>
          <cell r="I36">
            <v>831</v>
          </cell>
          <cell r="J36">
            <v>819</v>
          </cell>
          <cell r="K36">
            <v>1054</v>
          </cell>
          <cell r="L36">
            <v>1148</v>
          </cell>
          <cell r="M36">
            <v>1409</v>
          </cell>
          <cell r="N36">
            <v>1195</v>
          </cell>
          <cell r="O36">
            <v>1435</v>
          </cell>
          <cell r="P36">
            <v>7891</v>
          </cell>
        </row>
        <row r="37">
          <cell r="H37" t="str">
            <v>Total 04103-ANDACOLLO</v>
          </cell>
          <cell r="I37">
            <v>831</v>
          </cell>
          <cell r="J37">
            <v>819</v>
          </cell>
          <cell r="K37">
            <v>1054</v>
          </cell>
          <cell r="L37">
            <v>1148</v>
          </cell>
          <cell r="M37">
            <v>1409</v>
          </cell>
          <cell r="N37">
            <v>1195</v>
          </cell>
          <cell r="O37">
            <v>1435</v>
          </cell>
          <cell r="P37">
            <v>7891</v>
          </cell>
        </row>
        <row r="38">
          <cell r="H38" t="str">
            <v>04104-LA HIGUERA</v>
          </cell>
          <cell r="I38"/>
          <cell r="J38"/>
          <cell r="K38"/>
          <cell r="L38"/>
          <cell r="M38"/>
          <cell r="N38"/>
          <cell r="O38"/>
          <cell r="P38"/>
        </row>
        <row r="39">
          <cell r="H39" t="str">
            <v>105314-CES. LA HIGUERA</v>
          </cell>
          <cell r="I39">
            <v>211</v>
          </cell>
          <cell r="J39">
            <v>40</v>
          </cell>
          <cell r="K39">
            <v>97</v>
          </cell>
          <cell r="L39">
            <v>115</v>
          </cell>
          <cell r="M39">
            <v>171</v>
          </cell>
          <cell r="N39">
            <v>173</v>
          </cell>
          <cell r="O39">
            <v>235</v>
          </cell>
          <cell r="P39">
            <v>1042</v>
          </cell>
        </row>
        <row r="40">
          <cell r="H40" t="str">
            <v xml:space="preserve">105500-P.S.R. CALETA HORNOS        </v>
          </cell>
          <cell r="I40">
            <v>71</v>
          </cell>
          <cell r="J40">
            <v>25</v>
          </cell>
          <cell r="K40">
            <v>65</v>
          </cell>
          <cell r="L40">
            <v>86</v>
          </cell>
          <cell r="M40">
            <v>40</v>
          </cell>
          <cell r="N40">
            <v>75</v>
          </cell>
          <cell r="O40">
            <v>96</v>
          </cell>
          <cell r="P40">
            <v>458</v>
          </cell>
        </row>
        <row r="41">
          <cell r="H41" t="str">
            <v>105505-P.S.R. LOS CHOROS</v>
          </cell>
          <cell r="I41">
            <v>42</v>
          </cell>
          <cell r="J41">
            <v>9</v>
          </cell>
          <cell r="K41">
            <v>18</v>
          </cell>
          <cell r="L41">
            <v>12</v>
          </cell>
          <cell r="M41">
            <v>30</v>
          </cell>
          <cell r="N41">
            <v>12</v>
          </cell>
          <cell r="O41">
            <v>46</v>
          </cell>
          <cell r="P41">
            <v>169</v>
          </cell>
        </row>
        <row r="42">
          <cell r="H42" t="str">
            <v>105506-P.S.R. EL TRAPICHE</v>
          </cell>
          <cell r="I42">
            <v>68</v>
          </cell>
          <cell r="J42">
            <v>24</v>
          </cell>
          <cell r="K42">
            <v>57</v>
          </cell>
          <cell r="L42">
            <v>20</v>
          </cell>
          <cell r="M42">
            <v>28</v>
          </cell>
          <cell r="N42">
            <v>59</v>
          </cell>
          <cell r="O42">
            <v>44</v>
          </cell>
          <cell r="P42">
            <v>300</v>
          </cell>
        </row>
        <row r="43">
          <cell r="H43" t="str">
            <v>Total 04104-LA HIGUERA</v>
          </cell>
          <cell r="I43">
            <v>392</v>
          </cell>
          <cell r="J43">
            <v>98</v>
          </cell>
          <cell r="K43">
            <v>237</v>
          </cell>
          <cell r="L43">
            <v>233</v>
          </cell>
          <cell r="M43">
            <v>269</v>
          </cell>
          <cell r="N43">
            <v>319</v>
          </cell>
          <cell r="O43">
            <v>421</v>
          </cell>
          <cell r="P43">
            <v>1969</v>
          </cell>
        </row>
        <row r="44">
          <cell r="H44" t="str">
            <v>04105-PAIHUANO</v>
          </cell>
          <cell r="I44"/>
          <cell r="J44"/>
          <cell r="K44"/>
          <cell r="L44"/>
          <cell r="M44"/>
          <cell r="N44"/>
          <cell r="O44"/>
          <cell r="P44"/>
        </row>
        <row r="45">
          <cell r="H45" t="str">
            <v>105306-CES. PAIHUANO</v>
          </cell>
          <cell r="I45">
            <v>192</v>
          </cell>
          <cell r="J45">
            <v>264</v>
          </cell>
          <cell r="K45">
            <v>286</v>
          </cell>
          <cell r="L45">
            <v>154</v>
          </cell>
          <cell r="M45">
            <v>234</v>
          </cell>
          <cell r="N45">
            <v>279</v>
          </cell>
          <cell r="O45">
            <v>232</v>
          </cell>
          <cell r="P45">
            <v>1641</v>
          </cell>
        </row>
        <row r="46">
          <cell r="H46" t="str">
            <v>105475-P.S.R. HORCON</v>
          </cell>
          <cell r="I46">
            <v>42</v>
          </cell>
          <cell r="J46">
            <v>68</v>
          </cell>
          <cell r="K46">
            <v>47</v>
          </cell>
          <cell r="L46">
            <v>56</v>
          </cell>
          <cell r="M46">
            <v>24</v>
          </cell>
          <cell r="N46">
            <v>69</v>
          </cell>
          <cell r="O46">
            <v>49</v>
          </cell>
          <cell r="P46">
            <v>355</v>
          </cell>
        </row>
        <row r="47">
          <cell r="H47" t="str">
            <v>105476-P.S.R. MONTE GRANDE</v>
          </cell>
          <cell r="I47">
            <v>20</v>
          </cell>
          <cell r="J47">
            <v>32</v>
          </cell>
          <cell r="K47">
            <v>47</v>
          </cell>
          <cell r="L47">
            <v>20</v>
          </cell>
          <cell r="M47">
            <v>18</v>
          </cell>
          <cell r="N47">
            <v>40</v>
          </cell>
          <cell r="O47">
            <v>41</v>
          </cell>
          <cell r="P47">
            <v>218</v>
          </cell>
        </row>
        <row r="48">
          <cell r="H48" t="str">
            <v>105477-P.S.R. PISCO ELQUI</v>
          </cell>
          <cell r="I48">
            <v>36</v>
          </cell>
          <cell r="J48">
            <v>82</v>
          </cell>
          <cell r="K48">
            <v>96</v>
          </cell>
          <cell r="L48">
            <v>41</v>
          </cell>
          <cell r="M48">
            <v>67</v>
          </cell>
          <cell r="N48">
            <v>82</v>
          </cell>
          <cell r="O48">
            <v>79</v>
          </cell>
          <cell r="P48">
            <v>483</v>
          </cell>
        </row>
        <row r="49">
          <cell r="H49" t="str">
            <v>Total 04105-PAIHUANO</v>
          </cell>
          <cell r="I49">
            <v>290</v>
          </cell>
          <cell r="J49">
            <v>446</v>
          </cell>
          <cell r="K49">
            <v>476</v>
          </cell>
          <cell r="L49">
            <v>271</v>
          </cell>
          <cell r="M49">
            <v>343</v>
          </cell>
          <cell r="N49">
            <v>470</v>
          </cell>
          <cell r="O49">
            <v>401</v>
          </cell>
          <cell r="P49">
            <v>2697</v>
          </cell>
        </row>
        <row r="50">
          <cell r="H50" t="str">
            <v>04106-VICUÑA</v>
          </cell>
          <cell r="I50"/>
          <cell r="J50"/>
          <cell r="K50"/>
          <cell r="L50"/>
          <cell r="M50"/>
          <cell r="N50"/>
          <cell r="O50"/>
          <cell r="P50"/>
        </row>
        <row r="51">
          <cell r="H51" t="str">
            <v>105107-HOSPITAL VICUÑA</v>
          </cell>
          <cell r="I51">
            <v>1547</v>
          </cell>
          <cell r="J51">
            <v>1467</v>
          </cell>
          <cell r="K51">
            <v>1080</v>
          </cell>
          <cell r="L51">
            <v>1164</v>
          </cell>
          <cell r="M51">
            <v>1016</v>
          </cell>
          <cell r="N51">
            <v>1142</v>
          </cell>
          <cell r="O51">
            <v>1192</v>
          </cell>
          <cell r="P51">
            <v>8608</v>
          </cell>
        </row>
        <row r="52">
          <cell r="H52" t="str">
            <v>105467-P.S.R. DIAGUITAS</v>
          </cell>
          <cell r="I52">
            <v>121</v>
          </cell>
          <cell r="J52">
            <v>89</v>
          </cell>
          <cell r="K52">
            <v>83</v>
          </cell>
          <cell r="L52">
            <v>146</v>
          </cell>
          <cell r="M52">
            <v>293</v>
          </cell>
          <cell r="N52">
            <v>70</v>
          </cell>
          <cell r="O52">
            <v>147</v>
          </cell>
          <cell r="P52">
            <v>949</v>
          </cell>
        </row>
        <row r="53">
          <cell r="H53" t="str">
            <v>105468-P.S.R. EL MOLLE</v>
          </cell>
          <cell r="I53">
            <v>55</v>
          </cell>
          <cell r="J53">
            <v>48</v>
          </cell>
          <cell r="K53">
            <v>67</v>
          </cell>
          <cell r="L53">
            <v>46</v>
          </cell>
          <cell r="M53">
            <v>54</v>
          </cell>
          <cell r="N53">
            <v>52</v>
          </cell>
          <cell r="O53">
            <v>60</v>
          </cell>
          <cell r="P53">
            <v>382</v>
          </cell>
        </row>
        <row r="54">
          <cell r="H54" t="str">
            <v>105469-P.S.R. EL TAMBO</v>
          </cell>
          <cell r="I54">
            <v>96</v>
          </cell>
          <cell r="J54">
            <v>69</v>
          </cell>
          <cell r="K54">
            <v>100</v>
          </cell>
          <cell r="L54">
            <v>65</v>
          </cell>
          <cell r="M54">
            <v>66</v>
          </cell>
          <cell r="N54">
            <v>81</v>
          </cell>
          <cell r="O54">
            <v>169</v>
          </cell>
          <cell r="P54">
            <v>646</v>
          </cell>
        </row>
        <row r="55">
          <cell r="H55" t="str">
            <v>105470-P.S.R. HUANTA</v>
          </cell>
          <cell r="I55">
            <v>7</v>
          </cell>
          <cell r="J55">
            <v>14</v>
          </cell>
          <cell r="K55">
            <v>13</v>
          </cell>
          <cell r="L55">
            <v>13</v>
          </cell>
          <cell r="M55">
            <v>30</v>
          </cell>
          <cell r="N55">
            <v>9</v>
          </cell>
          <cell r="O55">
            <v>5</v>
          </cell>
          <cell r="P55">
            <v>91</v>
          </cell>
        </row>
        <row r="56">
          <cell r="H56" t="str">
            <v>105471-P.S.R. PERALILLO</v>
          </cell>
          <cell r="I56">
            <v>98</v>
          </cell>
          <cell r="J56">
            <v>178</v>
          </cell>
          <cell r="K56">
            <v>73</v>
          </cell>
          <cell r="L56">
            <v>97</v>
          </cell>
          <cell r="M56">
            <v>140</v>
          </cell>
          <cell r="N56">
            <v>46</v>
          </cell>
          <cell r="O56">
            <v>109</v>
          </cell>
          <cell r="P56">
            <v>741</v>
          </cell>
        </row>
        <row r="57">
          <cell r="H57" t="str">
            <v>105472-P.S.R. RIVADAVIA</v>
          </cell>
          <cell r="I57">
            <v>76</v>
          </cell>
          <cell r="J57">
            <v>55</v>
          </cell>
          <cell r="K57">
            <v>82</v>
          </cell>
          <cell r="L57">
            <v>138</v>
          </cell>
          <cell r="M57">
            <v>146</v>
          </cell>
          <cell r="N57">
            <v>34</v>
          </cell>
          <cell r="O57">
            <v>97</v>
          </cell>
          <cell r="P57">
            <v>628</v>
          </cell>
        </row>
        <row r="58">
          <cell r="H58" t="str">
            <v>105473-P.S.R. TALCUNA</v>
          </cell>
          <cell r="I58">
            <v>76</v>
          </cell>
          <cell r="J58">
            <v>99</v>
          </cell>
          <cell r="K58">
            <v>67</v>
          </cell>
          <cell r="L58">
            <v>80</v>
          </cell>
          <cell r="M58">
            <v>87</v>
          </cell>
          <cell r="N58">
            <v>63</v>
          </cell>
          <cell r="O58">
            <v>134</v>
          </cell>
          <cell r="P58">
            <v>606</v>
          </cell>
        </row>
        <row r="59">
          <cell r="H59" t="str">
            <v>105474-P.S.R. CHAPILCA</v>
          </cell>
          <cell r="I59">
            <v>21</v>
          </cell>
          <cell r="J59">
            <v>28</v>
          </cell>
          <cell r="K59">
            <v>20</v>
          </cell>
          <cell r="L59">
            <v>14</v>
          </cell>
          <cell r="M59">
            <v>37</v>
          </cell>
          <cell r="N59">
            <v>17</v>
          </cell>
          <cell r="O59">
            <v>34</v>
          </cell>
          <cell r="P59">
            <v>171</v>
          </cell>
        </row>
        <row r="60">
          <cell r="H60" t="str">
            <v>105502-P.S.R. CALINGASTA</v>
          </cell>
          <cell r="I60">
            <v>189</v>
          </cell>
          <cell r="J60">
            <v>155</v>
          </cell>
          <cell r="K60">
            <v>98</v>
          </cell>
          <cell r="L60">
            <v>237</v>
          </cell>
          <cell r="M60">
            <v>160</v>
          </cell>
          <cell r="N60">
            <v>165</v>
          </cell>
          <cell r="O60">
            <v>210</v>
          </cell>
          <cell r="P60">
            <v>1214</v>
          </cell>
        </row>
        <row r="61">
          <cell r="H61" t="str">
            <v>105509-P.S.R. GUALLIGUAICA</v>
          </cell>
          <cell r="I61">
            <v>38</v>
          </cell>
          <cell r="J61">
            <v>41</v>
          </cell>
          <cell r="K61">
            <v>22</v>
          </cell>
          <cell r="L61">
            <v>33</v>
          </cell>
          <cell r="M61">
            <v>26</v>
          </cell>
          <cell r="N61"/>
          <cell r="O61">
            <v>74</v>
          </cell>
          <cell r="P61">
            <v>234</v>
          </cell>
        </row>
        <row r="62">
          <cell r="H62" t="str">
            <v>Total 04106-VICUÑA</v>
          </cell>
          <cell r="I62">
            <v>2324</v>
          </cell>
          <cell r="J62">
            <v>2243</v>
          </cell>
          <cell r="K62">
            <v>1705</v>
          </cell>
          <cell r="L62">
            <v>2033</v>
          </cell>
          <cell r="M62">
            <v>2055</v>
          </cell>
          <cell r="N62">
            <v>1679</v>
          </cell>
          <cell r="O62">
            <v>2231</v>
          </cell>
          <cell r="P62">
            <v>14270</v>
          </cell>
        </row>
        <row r="63">
          <cell r="H63" t="str">
            <v>04201-ILLAPEL</v>
          </cell>
          <cell r="I63"/>
          <cell r="J63"/>
          <cell r="K63"/>
          <cell r="L63"/>
          <cell r="M63"/>
          <cell r="N63"/>
          <cell r="O63"/>
          <cell r="P63"/>
        </row>
        <row r="64">
          <cell r="H64" t="str">
            <v>105103-HOSPITAL ILLAPEL</v>
          </cell>
          <cell r="I64">
            <v>2083</v>
          </cell>
          <cell r="J64">
            <v>1746</v>
          </cell>
          <cell r="K64">
            <v>2559</v>
          </cell>
          <cell r="L64">
            <v>2030</v>
          </cell>
          <cell r="M64">
            <v>2451</v>
          </cell>
          <cell r="N64">
            <v>1835</v>
          </cell>
          <cell r="O64">
            <v>2236</v>
          </cell>
          <cell r="P64">
            <v>14940</v>
          </cell>
        </row>
        <row r="65">
          <cell r="H65" t="str">
            <v>105326-CESFAM SAN RAFAEL</v>
          </cell>
          <cell r="I65">
            <v>384</v>
          </cell>
          <cell r="J65">
            <v>428</v>
          </cell>
          <cell r="K65">
            <v>406</v>
          </cell>
          <cell r="L65">
            <v>273</v>
          </cell>
          <cell r="M65">
            <v>443</v>
          </cell>
          <cell r="N65">
            <v>748</v>
          </cell>
          <cell r="O65">
            <v>1012</v>
          </cell>
          <cell r="P65">
            <v>3694</v>
          </cell>
        </row>
        <row r="66">
          <cell r="H66" t="str">
            <v xml:space="preserve">105443-P.S.R. CARCAMO                   </v>
          </cell>
          <cell r="I66">
            <v>47</v>
          </cell>
          <cell r="J66">
            <v>27</v>
          </cell>
          <cell r="K66">
            <v>91</v>
          </cell>
          <cell r="L66">
            <v>62</v>
          </cell>
          <cell r="M66">
            <v>61</v>
          </cell>
          <cell r="N66">
            <v>54</v>
          </cell>
          <cell r="O66">
            <v>91</v>
          </cell>
          <cell r="P66">
            <v>433</v>
          </cell>
        </row>
        <row r="67">
          <cell r="H67" t="str">
            <v>105444-P.S.R. HUINTIL</v>
          </cell>
          <cell r="I67">
            <v>38</v>
          </cell>
          <cell r="J67">
            <v>13</v>
          </cell>
          <cell r="K67">
            <v>49</v>
          </cell>
          <cell r="L67">
            <v>43</v>
          </cell>
          <cell r="M67">
            <v>39</v>
          </cell>
          <cell r="N67">
            <v>70</v>
          </cell>
          <cell r="O67">
            <v>46</v>
          </cell>
          <cell r="P67">
            <v>298</v>
          </cell>
        </row>
        <row r="68">
          <cell r="H68" t="str">
            <v>105445-P.S.R. LIMAHUIDA</v>
          </cell>
          <cell r="I68">
            <v>36</v>
          </cell>
          <cell r="J68">
            <v>33</v>
          </cell>
          <cell r="K68">
            <v>19</v>
          </cell>
          <cell r="L68">
            <v>32</v>
          </cell>
          <cell r="M68">
            <v>59</v>
          </cell>
          <cell r="N68">
            <v>71</v>
          </cell>
          <cell r="O68">
            <v>57</v>
          </cell>
          <cell r="P68">
            <v>307</v>
          </cell>
        </row>
        <row r="69">
          <cell r="H69" t="str">
            <v>105446-P.S.R. MATANCILLA</v>
          </cell>
          <cell r="I69"/>
          <cell r="J69"/>
          <cell r="K69">
            <v>26</v>
          </cell>
          <cell r="L69">
            <v>21</v>
          </cell>
          <cell r="M69">
            <v>13</v>
          </cell>
          <cell r="N69">
            <v>17</v>
          </cell>
          <cell r="O69">
            <v>13</v>
          </cell>
          <cell r="P69">
            <v>90</v>
          </cell>
        </row>
        <row r="70">
          <cell r="H70" t="str">
            <v>105447-P.S.R. PERALILLO</v>
          </cell>
          <cell r="I70">
            <v>25</v>
          </cell>
          <cell r="J70">
            <v>41</v>
          </cell>
          <cell r="K70">
            <v>33</v>
          </cell>
          <cell r="L70">
            <v>51</v>
          </cell>
          <cell r="M70">
            <v>63</v>
          </cell>
          <cell r="N70">
            <v>46</v>
          </cell>
          <cell r="O70">
            <v>53</v>
          </cell>
          <cell r="P70">
            <v>312</v>
          </cell>
        </row>
        <row r="71">
          <cell r="H71" t="str">
            <v>105448-P.S.R. SANTA VIRGINIA</v>
          </cell>
          <cell r="I71"/>
          <cell r="J71"/>
          <cell r="K71">
            <v>78</v>
          </cell>
          <cell r="L71">
            <v>32</v>
          </cell>
          <cell r="M71">
            <v>52</v>
          </cell>
          <cell r="N71">
            <v>60</v>
          </cell>
          <cell r="O71">
            <v>43</v>
          </cell>
          <cell r="P71">
            <v>265</v>
          </cell>
        </row>
        <row r="72">
          <cell r="H72" t="str">
            <v>105449-P.S.R. TUNGA NORTE</v>
          </cell>
          <cell r="I72"/>
          <cell r="J72">
            <v>13</v>
          </cell>
          <cell r="K72">
            <v>38</v>
          </cell>
          <cell r="L72">
            <v>43</v>
          </cell>
          <cell r="M72">
            <v>27</v>
          </cell>
          <cell r="N72">
            <v>25</v>
          </cell>
          <cell r="O72">
            <v>16</v>
          </cell>
          <cell r="P72">
            <v>162</v>
          </cell>
        </row>
        <row r="73">
          <cell r="H73" t="str">
            <v>105485-P.S.R. PLAN DE HORNOS</v>
          </cell>
          <cell r="I73">
            <v>72</v>
          </cell>
          <cell r="J73"/>
          <cell r="K73">
            <v>139</v>
          </cell>
          <cell r="L73">
            <v>60</v>
          </cell>
          <cell r="M73">
            <v>68</v>
          </cell>
          <cell r="N73">
            <v>100</v>
          </cell>
          <cell r="O73">
            <v>84</v>
          </cell>
          <cell r="P73">
            <v>523</v>
          </cell>
        </row>
        <row r="74">
          <cell r="H74" t="str">
            <v>105486-P.S.R. TUNGA SUR</v>
          </cell>
          <cell r="I74">
            <v>30</v>
          </cell>
          <cell r="J74"/>
          <cell r="K74">
            <v>28</v>
          </cell>
          <cell r="L74">
            <v>21</v>
          </cell>
          <cell r="M74"/>
          <cell r="N74">
            <v>31</v>
          </cell>
          <cell r="O74">
            <v>36</v>
          </cell>
          <cell r="P74">
            <v>146</v>
          </cell>
        </row>
        <row r="75">
          <cell r="H75" t="str">
            <v>105487-P.S.R. CAÑAS UNO</v>
          </cell>
          <cell r="I75">
            <v>110</v>
          </cell>
          <cell r="J75"/>
          <cell r="K75">
            <v>169</v>
          </cell>
          <cell r="L75">
            <v>135</v>
          </cell>
          <cell r="M75">
            <v>103</v>
          </cell>
          <cell r="N75">
            <v>121</v>
          </cell>
          <cell r="O75">
            <v>124</v>
          </cell>
          <cell r="P75">
            <v>762</v>
          </cell>
        </row>
        <row r="76">
          <cell r="H76" t="str">
            <v>105496-P.S.R. PINTACURA SUR</v>
          </cell>
          <cell r="I76">
            <v>15</v>
          </cell>
          <cell r="J76">
            <v>44</v>
          </cell>
          <cell r="K76">
            <v>21</v>
          </cell>
          <cell r="L76">
            <v>32</v>
          </cell>
          <cell r="M76">
            <v>33</v>
          </cell>
          <cell r="N76">
            <v>26</v>
          </cell>
          <cell r="O76">
            <v>50</v>
          </cell>
          <cell r="P76">
            <v>221</v>
          </cell>
        </row>
        <row r="77">
          <cell r="H77" t="str">
            <v>105504-P.S.R. SOCAVON</v>
          </cell>
          <cell r="I77">
            <v>23</v>
          </cell>
          <cell r="J77">
            <v>39</v>
          </cell>
          <cell r="K77">
            <v>17</v>
          </cell>
          <cell r="L77">
            <v>27</v>
          </cell>
          <cell r="M77">
            <v>39</v>
          </cell>
          <cell r="N77">
            <v>41</v>
          </cell>
          <cell r="O77">
            <v>45</v>
          </cell>
          <cell r="P77">
            <v>231</v>
          </cell>
        </row>
        <row r="78">
          <cell r="H78" t="str">
            <v>Total 04201-ILLAPEL</v>
          </cell>
          <cell r="I78">
            <v>2863</v>
          </cell>
          <cell r="J78">
            <v>2384</v>
          </cell>
          <cell r="K78">
            <v>3673</v>
          </cell>
          <cell r="L78">
            <v>2862</v>
          </cell>
          <cell r="M78">
            <v>3451</v>
          </cell>
          <cell r="N78">
            <v>3245</v>
          </cell>
          <cell r="O78">
            <v>3906</v>
          </cell>
          <cell r="P78">
            <v>22384</v>
          </cell>
        </row>
        <row r="79">
          <cell r="H79" t="str">
            <v>04202-CANELA</v>
          </cell>
          <cell r="I79"/>
          <cell r="J79"/>
          <cell r="K79"/>
          <cell r="L79"/>
          <cell r="M79"/>
          <cell r="N79"/>
          <cell r="O79"/>
          <cell r="P79"/>
        </row>
        <row r="80">
          <cell r="H80" t="str">
            <v>105309-CES. RURAL CANELA</v>
          </cell>
          <cell r="I80">
            <v>641</v>
          </cell>
          <cell r="J80">
            <v>584</v>
          </cell>
          <cell r="K80">
            <v>694</v>
          </cell>
          <cell r="L80">
            <v>595</v>
          </cell>
          <cell r="M80">
            <v>768</v>
          </cell>
          <cell r="N80">
            <v>823</v>
          </cell>
          <cell r="O80">
            <v>706</v>
          </cell>
          <cell r="P80">
            <v>4811</v>
          </cell>
        </row>
        <row r="81">
          <cell r="H81" t="str">
            <v xml:space="preserve">105450-P.S.R. MINCHA NORTE            </v>
          </cell>
          <cell r="I81">
            <v>115</v>
          </cell>
          <cell r="J81">
            <v>54</v>
          </cell>
          <cell r="K81">
            <v>127</v>
          </cell>
          <cell r="L81">
            <v>60</v>
          </cell>
          <cell r="M81">
            <v>92</v>
          </cell>
          <cell r="N81">
            <v>84</v>
          </cell>
          <cell r="O81">
            <v>109</v>
          </cell>
          <cell r="P81">
            <v>641</v>
          </cell>
        </row>
        <row r="82">
          <cell r="H82" t="str">
            <v>105451-P.S.R. AGUA FRIA</v>
          </cell>
          <cell r="I82">
            <v>32</v>
          </cell>
          <cell r="J82">
            <v>19</v>
          </cell>
          <cell r="K82">
            <v>15</v>
          </cell>
          <cell r="L82">
            <v>18</v>
          </cell>
          <cell r="M82">
            <v>31</v>
          </cell>
          <cell r="N82">
            <v>32</v>
          </cell>
          <cell r="O82">
            <v>31</v>
          </cell>
          <cell r="P82">
            <v>178</v>
          </cell>
        </row>
        <row r="83">
          <cell r="H83" t="str">
            <v>105482-P.S.R. CANELA ALTA</v>
          </cell>
          <cell r="I83">
            <v>34</v>
          </cell>
          <cell r="J83">
            <v>28</v>
          </cell>
          <cell r="K83">
            <v>30</v>
          </cell>
          <cell r="L83">
            <v>48</v>
          </cell>
          <cell r="M83">
            <v>78</v>
          </cell>
          <cell r="N83">
            <v>61</v>
          </cell>
          <cell r="O83">
            <v>32</v>
          </cell>
          <cell r="P83">
            <v>311</v>
          </cell>
        </row>
        <row r="84">
          <cell r="H84" t="str">
            <v>105483-P.S.R. LOS RULOS</v>
          </cell>
          <cell r="I84"/>
          <cell r="J84">
            <v>16</v>
          </cell>
          <cell r="K84"/>
          <cell r="L84">
            <v>37</v>
          </cell>
          <cell r="M84">
            <v>43</v>
          </cell>
          <cell r="N84">
            <v>14</v>
          </cell>
          <cell r="O84">
            <v>15</v>
          </cell>
          <cell r="P84">
            <v>125</v>
          </cell>
        </row>
        <row r="85">
          <cell r="H85" t="str">
            <v>105484-P.S.R. HUENTELAUQUEN</v>
          </cell>
          <cell r="I85">
            <v>61</v>
          </cell>
          <cell r="J85">
            <v>54</v>
          </cell>
          <cell r="K85">
            <v>52</v>
          </cell>
          <cell r="L85">
            <v>71</v>
          </cell>
          <cell r="M85">
            <v>36</v>
          </cell>
          <cell r="N85">
            <v>76</v>
          </cell>
          <cell r="O85">
            <v>55</v>
          </cell>
          <cell r="P85">
            <v>405</v>
          </cell>
        </row>
        <row r="86">
          <cell r="H86" t="str">
            <v>105488-P.S.R. ESPIRITU SANTO</v>
          </cell>
          <cell r="I86"/>
          <cell r="J86">
            <v>17</v>
          </cell>
          <cell r="K86"/>
          <cell r="L86"/>
          <cell r="M86"/>
          <cell r="N86">
            <v>14</v>
          </cell>
          <cell r="O86">
            <v>14</v>
          </cell>
          <cell r="P86">
            <v>45</v>
          </cell>
        </row>
        <row r="87">
          <cell r="H87" t="str">
            <v>105493-P.S.R. MINCHA SUR</v>
          </cell>
          <cell r="I87">
            <v>14</v>
          </cell>
          <cell r="J87"/>
          <cell r="K87">
            <v>13</v>
          </cell>
          <cell r="L87">
            <v>28</v>
          </cell>
          <cell r="M87"/>
          <cell r="N87">
            <v>10</v>
          </cell>
          <cell r="O87">
            <v>16</v>
          </cell>
          <cell r="P87">
            <v>81</v>
          </cell>
        </row>
        <row r="88">
          <cell r="H88" t="str">
            <v>105497-P.S.R. JABONERIA</v>
          </cell>
          <cell r="I88">
            <v>18</v>
          </cell>
          <cell r="J88">
            <v>15</v>
          </cell>
          <cell r="K88"/>
          <cell r="L88">
            <v>16</v>
          </cell>
          <cell r="M88"/>
          <cell r="N88">
            <v>7</v>
          </cell>
          <cell r="O88">
            <v>9</v>
          </cell>
          <cell r="P88">
            <v>65</v>
          </cell>
        </row>
        <row r="89">
          <cell r="H89" t="str">
            <v>105498-P.S.R. QUEBRADA DE LINARES</v>
          </cell>
          <cell r="I89"/>
          <cell r="J89">
            <v>13</v>
          </cell>
          <cell r="K89">
            <v>12</v>
          </cell>
          <cell r="L89"/>
          <cell r="M89"/>
          <cell r="N89">
            <v>17</v>
          </cell>
          <cell r="O89">
            <v>12</v>
          </cell>
          <cell r="P89">
            <v>54</v>
          </cell>
        </row>
        <row r="90">
          <cell r="H90" t="str">
            <v>Total 04202-CANELA</v>
          </cell>
          <cell r="I90">
            <v>915</v>
          </cell>
          <cell r="J90">
            <v>800</v>
          </cell>
          <cell r="K90">
            <v>943</v>
          </cell>
          <cell r="L90">
            <v>873</v>
          </cell>
          <cell r="M90">
            <v>1048</v>
          </cell>
          <cell r="N90">
            <v>1138</v>
          </cell>
          <cell r="O90">
            <v>999</v>
          </cell>
          <cell r="P90">
            <v>6716</v>
          </cell>
        </row>
        <row r="91">
          <cell r="H91" t="str">
            <v>04203-LOS VILOS</v>
          </cell>
          <cell r="I91"/>
          <cell r="J91"/>
          <cell r="K91"/>
          <cell r="L91"/>
          <cell r="M91"/>
          <cell r="N91"/>
          <cell r="O91"/>
          <cell r="P91"/>
        </row>
        <row r="92">
          <cell r="H92" t="str">
            <v>105108-HOSPITAL LOS VILOS</v>
          </cell>
          <cell r="I92">
            <v>1731</v>
          </cell>
          <cell r="J92">
            <v>2006</v>
          </cell>
          <cell r="K92">
            <v>2322</v>
          </cell>
          <cell r="L92">
            <v>1782</v>
          </cell>
          <cell r="M92">
            <v>2370</v>
          </cell>
          <cell r="N92">
            <v>2037</v>
          </cell>
          <cell r="O92">
            <v>2431</v>
          </cell>
          <cell r="P92">
            <v>14679</v>
          </cell>
        </row>
        <row r="93">
          <cell r="H93" t="str">
            <v xml:space="preserve">105478-P.S.R. CAIMANES                   </v>
          </cell>
          <cell r="I93">
            <v>57</v>
          </cell>
          <cell r="J93">
            <v>114</v>
          </cell>
          <cell r="K93">
            <v>105</v>
          </cell>
          <cell r="L93">
            <v>74</v>
          </cell>
          <cell r="M93">
            <v>112</v>
          </cell>
          <cell r="N93">
            <v>157</v>
          </cell>
          <cell r="O93">
            <v>103</v>
          </cell>
          <cell r="P93">
            <v>722</v>
          </cell>
        </row>
        <row r="94">
          <cell r="H94" t="str">
            <v>105479-P.S.R. GUANGUALI</v>
          </cell>
          <cell r="I94"/>
          <cell r="J94">
            <v>14</v>
          </cell>
          <cell r="K94">
            <v>56</v>
          </cell>
          <cell r="L94">
            <v>31</v>
          </cell>
          <cell r="M94">
            <v>47</v>
          </cell>
          <cell r="N94">
            <v>60</v>
          </cell>
          <cell r="O94">
            <v>41</v>
          </cell>
          <cell r="P94">
            <v>249</v>
          </cell>
        </row>
        <row r="95">
          <cell r="H95" t="str">
            <v>105480-P.S.R. QUILIMARI</v>
          </cell>
          <cell r="I95">
            <v>51</v>
          </cell>
          <cell r="J95">
            <v>71</v>
          </cell>
          <cell r="K95">
            <v>122</v>
          </cell>
          <cell r="L95">
            <v>51</v>
          </cell>
          <cell r="M95">
            <v>117</v>
          </cell>
          <cell r="N95">
            <v>129</v>
          </cell>
          <cell r="O95">
            <v>96</v>
          </cell>
          <cell r="P95">
            <v>637</v>
          </cell>
        </row>
        <row r="96">
          <cell r="H96" t="str">
            <v>105481-P.S.R. TILAMA</v>
          </cell>
          <cell r="I96">
            <v>9</v>
          </cell>
          <cell r="J96">
            <v>12</v>
          </cell>
          <cell r="K96">
            <v>9</v>
          </cell>
          <cell r="L96">
            <v>9</v>
          </cell>
          <cell r="M96">
            <v>28</v>
          </cell>
          <cell r="N96">
            <v>29</v>
          </cell>
          <cell r="O96">
            <v>22</v>
          </cell>
          <cell r="P96">
            <v>118</v>
          </cell>
        </row>
        <row r="97">
          <cell r="H97" t="str">
            <v>105511-P.S.R. LOS CONDORES</v>
          </cell>
          <cell r="I97"/>
          <cell r="J97">
            <v>43</v>
          </cell>
          <cell r="K97">
            <v>69</v>
          </cell>
          <cell r="L97">
            <v>26</v>
          </cell>
          <cell r="M97">
            <v>26</v>
          </cell>
          <cell r="N97">
            <v>38</v>
          </cell>
          <cell r="O97">
            <v>44</v>
          </cell>
          <cell r="P97">
            <v>246</v>
          </cell>
        </row>
        <row r="98">
          <cell r="H98" t="str">
            <v>Total 04203-LOS VILOS</v>
          </cell>
          <cell r="I98">
            <v>1848</v>
          </cell>
          <cell r="J98">
            <v>2260</v>
          </cell>
          <cell r="K98">
            <v>2683</v>
          </cell>
          <cell r="L98">
            <v>1973</v>
          </cell>
          <cell r="M98">
            <v>2700</v>
          </cell>
          <cell r="N98">
            <v>2450</v>
          </cell>
          <cell r="O98">
            <v>2737</v>
          </cell>
          <cell r="P98">
            <v>16651</v>
          </cell>
        </row>
        <row r="99">
          <cell r="H99" t="str">
            <v>04204-SALAMANCA</v>
          </cell>
          <cell r="I99"/>
          <cell r="J99"/>
          <cell r="K99"/>
          <cell r="L99"/>
          <cell r="M99"/>
          <cell r="N99"/>
          <cell r="O99"/>
          <cell r="P99"/>
        </row>
        <row r="100">
          <cell r="H100" t="str">
            <v>105104-HOSPITAL SALAMANCA</v>
          </cell>
          <cell r="I100">
            <v>1566</v>
          </cell>
          <cell r="J100">
            <v>1451</v>
          </cell>
          <cell r="K100">
            <v>1331</v>
          </cell>
          <cell r="L100">
            <v>1307</v>
          </cell>
          <cell r="M100">
            <v>1555</v>
          </cell>
          <cell r="N100">
            <v>1089</v>
          </cell>
          <cell r="O100">
            <v>1603</v>
          </cell>
          <cell r="P100">
            <v>9902</v>
          </cell>
        </row>
        <row r="101">
          <cell r="H101" t="str">
            <v xml:space="preserve">105452-P.S.R. CUNCUMEN                 </v>
          </cell>
          <cell r="I101">
            <v>221</v>
          </cell>
          <cell r="J101">
            <v>362</v>
          </cell>
          <cell r="K101">
            <v>427</v>
          </cell>
          <cell r="L101">
            <v>289</v>
          </cell>
          <cell r="M101">
            <v>294</v>
          </cell>
          <cell r="N101">
            <v>498</v>
          </cell>
          <cell r="O101">
            <v>529</v>
          </cell>
          <cell r="P101">
            <v>2620</v>
          </cell>
        </row>
        <row r="102">
          <cell r="H102" t="str">
            <v>105453-P.S.R. TRANQUILLA</v>
          </cell>
          <cell r="I102">
            <v>43</v>
          </cell>
          <cell r="J102">
            <v>46</v>
          </cell>
          <cell r="K102">
            <v>82</v>
          </cell>
          <cell r="L102">
            <v>35</v>
          </cell>
          <cell r="M102">
            <v>38</v>
          </cell>
          <cell r="N102">
            <v>49</v>
          </cell>
          <cell r="O102">
            <v>77</v>
          </cell>
          <cell r="P102">
            <v>370</v>
          </cell>
        </row>
        <row r="103">
          <cell r="H103" t="str">
            <v>105454-P.S.R. CUNLAGUA</v>
          </cell>
          <cell r="I103">
            <v>20</v>
          </cell>
          <cell r="J103">
            <v>16</v>
          </cell>
          <cell r="K103">
            <v>37</v>
          </cell>
          <cell r="L103">
            <v>47</v>
          </cell>
          <cell r="M103"/>
          <cell r="N103">
            <v>49</v>
          </cell>
          <cell r="O103">
            <v>61</v>
          </cell>
          <cell r="P103">
            <v>230</v>
          </cell>
        </row>
        <row r="104">
          <cell r="H104" t="str">
            <v>105455-P.S.R. CHILLEPIN</v>
          </cell>
          <cell r="I104">
            <v>19</v>
          </cell>
          <cell r="J104">
            <v>51</v>
          </cell>
          <cell r="K104">
            <v>92</v>
          </cell>
          <cell r="L104">
            <v>31</v>
          </cell>
          <cell r="M104">
            <v>87</v>
          </cell>
          <cell r="N104">
            <v>39</v>
          </cell>
          <cell r="O104">
            <v>47</v>
          </cell>
          <cell r="P104">
            <v>366</v>
          </cell>
        </row>
        <row r="105">
          <cell r="H105" t="str">
            <v>105456-P.S.R. LLIMPO</v>
          </cell>
          <cell r="I105">
            <v>43</v>
          </cell>
          <cell r="J105">
            <v>47</v>
          </cell>
          <cell r="K105">
            <v>85</v>
          </cell>
          <cell r="L105">
            <v>51</v>
          </cell>
          <cell r="M105">
            <v>76</v>
          </cell>
          <cell r="N105">
            <v>116</v>
          </cell>
          <cell r="O105">
            <v>111</v>
          </cell>
          <cell r="P105">
            <v>529</v>
          </cell>
        </row>
        <row r="106">
          <cell r="H106" t="str">
            <v>105457-P.S.R. SAN AGUSTIN</v>
          </cell>
          <cell r="I106">
            <v>42</v>
          </cell>
          <cell r="J106">
            <v>38</v>
          </cell>
          <cell r="K106">
            <v>20</v>
          </cell>
          <cell r="L106">
            <v>31</v>
          </cell>
          <cell r="M106">
            <v>27</v>
          </cell>
          <cell r="N106">
            <v>76</v>
          </cell>
          <cell r="O106">
            <v>55</v>
          </cell>
          <cell r="P106">
            <v>289</v>
          </cell>
        </row>
        <row r="107">
          <cell r="H107" t="str">
            <v>105458-P.S.R. TAHUINCO</v>
          </cell>
          <cell r="I107">
            <v>18</v>
          </cell>
          <cell r="J107">
            <v>21</v>
          </cell>
          <cell r="K107">
            <v>43</v>
          </cell>
          <cell r="L107">
            <v>33</v>
          </cell>
          <cell r="M107">
            <v>37</v>
          </cell>
          <cell r="N107">
            <v>43</v>
          </cell>
          <cell r="O107">
            <v>71</v>
          </cell>
          <cell r="P107">
            <v>266</v>
          </cell>
        </row>
        <row r="108">
          <cell r="H108" t="str">
            <v>105491-P.S.R. QUELEN BAJO</v>
          </cell>
          <cell r="I108">
            <v>38</v>
          </cell>
          <cell r="J108">
            <v>62</v>
          </cell>
          <cell r="K108">
            <v>87</v>
          </cell>
          <cell r="L108">
            <v>50</v>
          </cell>
          <cell r="M108">
            <v>71</v>
          </cell>
          <cell r="N108">
            <v>151</v>
          </cell>
          <cell r="O108">
            <v>56</v>
          </cell>
          <cell r="P108">
            <v>515</v>
          </cell>
        </row>
        <row r="109">
          <cell r="H109" t="str">
            <v>105492-P.S.R. CAMISA</v>
          </cell>
          <cell r="I109">
            <v>29</v>
          </cell>
          <cell r="J109">
            <v>82</v>
          </cell>
          <cell r="K109">
            <v>49</v>
          </cell>
          <cell r="L109">
            <v>52</v>
          </cell>
          <cell r="M109">
            <v>39</v>
          </cell>
          <cell r="N109">
            <v>108</v>
          </cell>
          <cell r="O109">
            <v>97</v>
          </cell>
          <cell r="P109">
            <v>456</v>
          </cell>
        </row>
        <row r="110">
          <cell r="H110" t="str">
            <v>105501-P.S.R. ARBOLEDA GRANDE</v>
          </cell>
          <cell r="I110">
            <v>50</v>
          </cell>
          <cell r="J110">
            <v>45</v>
          </cell>
          <cell r="K110">
            <v>85</v>
          </cell>
          <cell r="L110">
            <v>45</v>
          </cell>
          <cell r="M110">
            <v>64</v>
          </cell>
          <cell r="N110">
            <v>100</v>
          </cell>
          <cell r="O110">
            <v>41</v>
          </cell>
          <cell r="P110">
            <v>430</v>
          </cell>
        </row>
        <row r="111">
          <cell r="H111" t="str">
            <v>Total 04204-SALAMANCA</v>
          </cell>
          <cell r="I111">
            <v>2089</v>
          </cell>
          <cell r="J111">
            <v>2221</v>
          </cell>
          <cell r="K111">
            <v>2338</v>
          </cell>
          <cell r="L111">
            <v>1971</v>
          </cell>
          <cell r="M111">
            <v>2288</v>
          </cell>
          <cell r="N111">
            <v>2318</v>
          </cell>
          <cell r="O111">
            <v>2748</v>
          </cell>
          <cell r="P111">
            <v>15973</v>
          </cell>
        </row>
        <row r="112">
          <cell r="H112" t="str">
            <v>04301-OVALLE</v>
          </cell>
          <cell r="I112"/>
          <cell r="J112"/>
          <cell r="K112"/>
          <cell r="L112"/>
          <cell r="M112"/>
          <cell r="N112"/>
          <cell r="O112"/>
          <cell r="P112"/>
        </row>
        <row r="113">
          <cell r="H113" t="str">
            <v>105102-HOSPITAL OVALLE</v>
          </cell>
          <cell r="I113">
            <v>6</v>
          </cell>
          <cell r="J113">
            <v>42</v>
          </cell>
          <cell r="K113">
            <v>43</v>
          </cell>
          <cell r="L113">
            <v>24</v>
          </cell>
          <cell r="M113">
            <v>36</v>
          </cell>
          <cell r="N113"/>
          <cell r="O113">
            <v>43</v>
          </cell>
          <cell r="P113">
            <v>194</v>
          </cell>
        </row>
        <row r="114">
          <cell r="H114" t="str">
            <v>105315-CES. RURAL C. DE TAMAYA</v>
          </cell>
          <cell r="I114">
            <v>726</v>
          </cell>
          <cell r="J114">
            <v>710</v>
          </cell>
          <cell r="K114">
            <v>616</v>
          </cell>
          <cell r="L114">
            <v>769</v>
          </cell>
          <cell r="M114">
            <v>819</v>
          </cell>
          <cell r="N114">
            <v>880</v>
          </cell>
          <cell r="O114">
            <v>646</v>
          </cell>
          <cell r="P114">
            <v>5166</v>
          </cell>
        </row>
        <row r="115">
          <cell r="H115" t="str">
            <v>105317-CES. JORGE JORDAN D.</v>
          </cell>
          <cell r="I115">
            <v>1326</v>
          </cell>
          <cell r="J115">
            <v>1036</v>
          </cell>
          <cell r="K115">
            <v>1750</v>
          </cell>
          <cell r="L115">
            <v>1874</v>
          </cell>
          <cell r="M115">
            <v>1699</v>
          </cell>
          <cell r="N115">
            <v>1705</v>
          </cell>
          <cell r="O115">
            <v>1596</v>
          </cell>
          <cell r="P115">
            <v>10986</v>
          </cell>
        </row>
        <row r="116">
          <cell r="H116" t="str">
            <v>105322-CES. MARCOS MACUADA</v>
          </cell>
          <cell r="I116">
            <v>2375</v>
          </cell>
          <cell r="J116">
            <v>2450</v>
          </cell>
          <cell r="K116">
            <v>3098</v>
          </cell>
          <cell r="L116">
            <v>2632</v>
          </cell>
          <cell r="M116">
            <v>2586</v>
          </cell>
          <cell r="N116">
            <v>2912</v>
          </cell>
          <cell r="O116">
            <v>2510</v>
          </cell>
          <cell r="P116">
            <v>18563</v>
          </cell>
        </row>
        <row r="117">
          <cell r="H117" t="str">
            <v>105324-CES. SOTAQUI</v>
          </cell>
          <cell r="I117">
            <v>298</v>
          </cell>
          <cell r="J117">
            <v>132</v>
          </cell>
          <cell r="K117">
            <v>496</v>
          </cell>
          <cell r="L117">
            <v>716</v>
          </cell>
          <cell r="M117">
            <v>699</v>
          </cell>
          <cell r="N117">
            <v>1908</v>
          </cell>
          <cell r="O117">
            <v>548</v>
          </cell>
          <cell r="P117">
            <v>4797</v>
          </cell>
        </row>
        <row r="118">
          <cell r="H118" t="str">
            <v>105415-P.S.R. BARRAZA</v>
          </cell>
          <cell r="I118">
            <v>28</v>
          </cell>
          <cell r="J118">
            <v>82</v>
          </cell>
          <cell r="K118">
            <v>113</v>
          </cell>
          <cell r="L118">
            <v>75</v>
          </cell>
          <cell r="M118">
            <v>75</v>
          </cell>
          <cell r="N118">
            <v>57</v>
          </cell>
          <cell r="O118">
            <v>45</v>
          </cell>
          <cell r="P118">
            <v>475</v>
          </cell>
        </row>
        <row r="119">
          <cell r="H119" t="str">
            <v xml:space="preserve">105416-P.S.R. CAMARICO                  </v>
          </cell>
          <cell r="I119">
            <v>41</v>
          </cell>
          <cell r="J119">
            <v>213</v>
          </cell>
          <cell r="K119">
            <v>354</v>
          </cell>
          <cell r="L119">
            <v>263</v>
          </cell>
          <cell r="M119">
            <v>169</v>
          </cell>
          <cell r="N119">
            <v>213</v>
          </cell>
          <cell r="O119">
            <v>190</v>
          </cell>
          <cell r="P119">
            <v>1443</v>
          </cell>
        </row>
        <row r="120">
          <cell r="H120" t="str">
            <v>105417-P.S.R. ALCONES BAJOS</v>
          </cell>
          <cell r="I120">
            <v>96</v>
          </cell>
          <cell r="J120">
            <v>146</v>
          </cell>
          <cell r="K120">
            <v>167</v>
          </cell>
          <cell r="L120">
            <v>150</v>
          </cell>
          <cell r="M120">
            <v>168</v>
          </cell>
          <cell r="N120">
            <v>132</v>
          </cell>
          <cell r="O120">
            <v>111</v>
          </cell>
          <cell r="P120">
            <v>970</v>
          </cell>
        </row>
        <row r="121">
          <cell r="H121" t="str">
            <v>105419-P.S.R. LAS SOSSAS</v>
          </cell>
          <cell r="I121"/>
          <cell r="J121">
            <v>26</v>
          </cell>
          <cell r="K121">
            <v>31</v>
          </cell>
          <cell r="L121">
            <v>13</v>
          </cell>
          <cell r="M121">
            <v>40</v>
          </cell>
          <cell r="N121">
            <v>35</v>
          </cell>
          <cell r="O121">
            <v>47</v>
          </cell>
          <cell r="P121">
            <v>192</v>
          </cell>
        </row>
        <row r="122">
          <cell r="H122" t="str">
            <v>105420-P.S.R. LIMARI</v>
          </cell>
          <cell r="I122">
            <v>35</v>
          </cell>
          <cell r="J122">
            <v>74</v>
          </cell>
          <cell r="K122">
            <v>148</v>
          </cell>
          <cell r="L122">
            <v>157</v>
          </cell>
          <cell r="M122">
            <v>215</v>
          </cell>
          <cell r="N122">
            <v>274</v>
          </cell>
          <cell r="O122">
            <v>193</v>
          </cell>
          <cell r="P122">
            <v>1096</v>
          </cell>
        </row>
        <row r="123">
          <cell r="H123" t="str">
            <v>105422-P.S.R. HORNILLOS</v>
          </cell>
          <cell r="I123">
            <v>48</v>
          </cell>
          <cell r="J123">
            <v>9</v>
          </cell>
          <cell r="K123">
            <v>52</v>
          </cell>
          <cell r="L123">
            <v>48</v>
          </cell>
          <cell r="M123">
            <v>20</v>
          </cell>
          <cell r="N123">
            <v>35</v>
          </cell>
          <cell r="O123">
            <v>30</v>
          </cell>
          <cell r="P123">
            <v>242</v>
          </cell>
        </row>
        <row r="124">
          <cell r="H124" t="str">
            <v>105437-P.S.R. CHALINGA</v>
          </cell>
          <cell r="I124">
            <v>36</v>
          </cell>
          <cell r="J124">
            <v>22</v>
          </cell>
          <cell r="K124">
            <v>87</v>
          </cell>
          <cell r="L124">
            <v>111</v>
          </cell>
          <cell r="M124">
            <v>27</v>
          </cell>
          <cell r="N124">
            <v>126</v>
          </cell>
          <cell r="O124">
            <v>29</v>
          </cell>
          <cell r="P124">
            <v>438</v>
          </cell>
        </row>
        <row r="125">
          <cell r="H125" t="str">
            <v>105439-P.S.R. CERRO BLANCO</v>
          </cell>
          <cell r="I125">
            <v>34</v>
          </cell>
          <cell r="J125">
            <v>38</v>
          </cell>
          <cell r="K125">
            <v>35</v>
          </cell>
          <cell r="L125">
            <v>27</v>
          </cell>
          <cell r="M125">
            <v>11</v>
          </cell>
          <cell r="N125">
            <v>26</v>
          </cell>
          <cell r="O125">
            <v>21</v>
          </cell>
          <cell r="P125">
            <v>192</v>
          </cell>
        </row>
        <row r="126">
          <cell r="H126" t="str">
            <v>105507-P.S.R. HUAMALATA</v>
          </cell>
          <cell r="I126">
            <v>83</v>
          </cell>
          <cell r="J126">
            <v>105</v>
          </cell>
          <cell r="K126">
            <v>129</v>
          </cell>
          <cell r="L126">
            <v>119</v>
          </cell>
          <cell r="M126">
            <v>123</v>
          </cell>
          <cell r="N126">
            <v>119</v>
          </cell>
          <cell r="O126">
            <v>90</v>
          </cell>
          <cell r="P126">
            <v>768</v>
          </cell>
        </row>
        <row r="127">
          <cell r="H127" t="str">
            <v>105510-P.S.R. RECOLETA</v>
          </cell>
          <cell r="I127">
            <v>114</v>
          </cell>
          <cell r="J127">
            <v>127</v>
          </cell>
          <cell r="K127">
            <v>221</v>
          </cell>
          <cell r="L127">
            <v>159</v>
          </cell>
          <cell r="M127">
            <v>131</v>
          </cell>
          <cell r="N127">
            <v>182</v>
          </cell>
          <cell r="O127">
            <v>113</v>
          </cell>
          <cell r="P127">
            <v>1047</v>
          </cell>
        </row>
        <row r="128">
          <cell r="H128" t="str">
            <v>105722-CECOF SAN JOSE DE LA DEHESA</v>
          </cell>
          <cell r="I128">
            <v>158</v>
          </cell>
          <cell r="J128">
            <v>168</v>
          </cell>
          <cell r="K128">
            <v>78</v>
          </cell>
          <cell r="L128">
            <v>137</v>
          </cell>
          <cell r="M128">
            <v>1442</v>
          </cell>
          <cell r="N128">
            <v>589</v>
          </cell>
          <cell r="O128">
            <v>394</v>
          </cell>
          <cell r="P128">
            <v>2966</v>
          </cell>
        </row>
        <row r="129">
          <cell r="H129" t="str">
            <v>105723-CECOF LIMARI</v>
          </cell>
          <cell r="I129">
            <v>250</v>
          </cell>
          <cell r="J129">
            <v>378</v>
          </cell>
          <cell r="K129">
            <v>337</v>
          </cell>
          <cell r="L129">
            <v>359</v>
          </cell>
          <cell r="M129">
            <v>241</v>
          </cell>
          <cell r="N129">
            <v>271</v>
          </cell>
          <cell r="O129">
            <v>284</v>
          </cell>
          <cell r="P129">
            <v>2120</v>
          </cell>
        </row>
        <row r="130">
          <cell r="H130" t="str">
            <v>200258-CECOF LOS COPIHUES</v>
          </cell>
          <cell r="I130">
            <v>289</v>
          </cell>
          <cell r="J130">
            <v>275</v>
          </cell>
          <cell r="K130">
            <v>236</v>
          </cell>
          <cell r="L130">
            <v>138</v>
          </cell>
          <cell r="M130">
            <v>280</v>
          </cell>
          <cell r="N130">
            <v>385</v>
          </cell>
          <cell r="O130">
            <v>302</v>
          </cell>
          <cell r="P130">
            <v>1905</v>
          </cell>
        </row>
        <row r="131">
          <cell r="H131" t="str">
            <v>Total 04301-OVALLE</v>
          </cell>
          <cell r="I131">
            <v>5943</v>
          </cell>
          <cell r="J131">
            <v>6033</v>
          </cell>
          <cell r="K131">
            <v>7991</v>
          </cell>
          <cell r="L131">
            <v>7771</v>
          </cell>
          <cell r="M131">
            <v>8781</v>
          </cell>
          <cell r="N131">
            <v>9849</v>
          </cell>
          <cell r="O131">
            <v>7192</v>
          </cell>
          <cell r="P131">
            <v>53560</v>
          </cell>
        </row>
        <row r="132">
          <cell r="H132" t="str">
            <v>04302-COMBARBALÁ</v>
          </cell>
          <cell r="I132"/>
          <cell r="J132"/>
          <cell r="K132"/>
          <cell r="L132"/>
          <cell r="M132"/>
          <cell r="N132"/>
          <cell r="O132"/>
          <cell r="P132"/>
        </row>
        <row r="133">
          <cell r="H133" t="str">
            <v>105105-HOSPITAL COMBARBALA</v>
          </cell>
          <cell r="I133">
            <v>1884</v>
          </cell>
          <cell r="J133">
            <v>1511</v>
          </cell>
          <cell r="K133">
            <v>1154</v>
          </cell>
          <cell r="L133">
            <v>1182</v>
          </cell>
          <cell r="M133">
            <v>1488</v>
          </cell>
          <cell r="N133">
            <v>1481</v>
          </cell>
          <cell r="O133">
            <v>1555</v>
          </cell>
          <cell r="P133">
            <v>10255</v>
          </cell>
        </row>
        <row r="134">
          <cell r="H134" t="str">
            <v>105433-P.S.R. SAN LORENZO</v>
          </cell>
          <cell r="I134">
            <v>15</v>
          </cell>
          <cell r="J134"/>
          <cell r="K134">
            <v>14</v>
          </cell>
          <cell r="L134">
            <v>12</v>
          </cell>
          <cell r="M134"/>
          <cell r="N134"/>
          <cell r="O134"/>
          <cell r="P134">
            <v>41</v>
          </cell>
        </row>
        <row r="135">
          <cell r="H135" t="str">
            <v>105434-P.S.R. SAN MARCOS</v>
          </cell>
          <cell r="I135">
            <v>54</v>
          </cell>
          <cell r="J135">
            <v>36</v>
          </cell>
          <cell r="K135">
            <v>20</v>
          </cell>
          <cell r="L135">
            <v>21</v>
          </cell>
          <cell r="M135"/>
          <cell r="N135"/>
          <cell r="O135">
            <v>52</v>
          </cell>
          <cell r="P135">
            <v>183</v>
          </cell>
        </row>
        <row r="136">
          <cell r="H136" t="str">
            <v>105441-P.S.R. MANQUEHUA</v>
          </cell>
          <cell r="I136">
            <v>56</v>
          </cell>
          <cell r="J136">
            <v>67</v>
          </cell>
          <cell r="K136">
            <v>36</v>
          </cell>
          <cell r="L136">
            <v>82</v>
          </cell>
          <cell r="M136">
            <v>64</v>
          </cell>
          <cell r="N136">
            <v>36</v>
          </cell>
          <cell r="O136">
            <v>49</v>
          </cell>
          <cell r="P136">
            <v>390</v>
          </cell>
        </row>
        <row r="137">
          <cell r="H137" t="str">
            <v xml:space="preserve">105459-P.S.R. BARRANCAS                </v>
          </cell>
          <cell r="I137">
            <v>78</v>
          </cell>
          <cell r="J137">
            <v>63</v>
          </cell>
          <cell r="K137">
            <v>85</v>
          </cell>
          <cell r="L137">
            <v>47</v>
          </cell>
          <cell r="M137">
            <v>34</v>
          </cell>
          <cell r="N137">
            <v>28</v>
          </cell>
          <cell r="O137">
            <v>40</v>
          </cell>
          <cell r="P137">
            <v>375</v>
          </cell>
        </row>
        <row r="138">
          <cell r="H138" t="str">
            <v>105460-P.S.R. COGOTI 18</v>
          </cell>
          <cell r="I138">
            <v>83</v>
          </cell>
          <cell r="J138">
            <v>74</v>
          </cell>
          <cell r="K138">
            <v>88</v>
          </cell>
          <cell r="L138">
            <v>83</v>
          </cell>
          <cell r="M138">
            <v>6</v>
          </cell>
          <cell r="N138"/>
          <cell r="O138">
            <v>15</v>
          </cell>
          <cell r="P138">
            <v>349</v>
          </cell>
        </row>
        <row r="139">
          <cell r="H139" t="str">
            <v>105461-P.S.R. EL HUACHO</v>
          </cell>
          <cell r="I139"/>
          <cell r="J139"/>
          <cell r="K139">
            <v>18</v>
          </cell>
          <cell r="L139">
            <v>18</v>
          </cell>
          <cell r="M139">
            <v>22</v>
          </cell>
          <cell r="N139">
            <v>24</v>
          </cell>
          <cell r="O139">
            <v>18</v>
          </cell>
          <cell r="P139">
            <v>100</v>
          </cell>
        </row>
        <row r="140">
          <cell r="H140" t="str">
            <v>105462-P.S.R. EL SAUCE</v>
          </cell>
          <cell r="I140">
            <v>47</v>
          </cell>
          <cell r="J140">
            <v>24</v>
          </cell>
          <cell r="K140">
            <v>73</v>
          </cell>
          <cell r="L140">
            <v>37</v>
          </cell>
          <cell r="M140">
            <v>34</v>
          </cell>
          <cell r="N140">
            <v>66</v>
          </cell>
          <cell r="O140">
            <v>48</v>
          </cell>
          <cell r="P140">
            <v>329</v>
          </cell>
        </row>
        <row r="141">
          <cell r="H141" t="str">
            <v>105463-P.S.R. QUILITAPIA</v>
          </cell>
          <cell r="I141">
            <v>88</v>
          </cell>
          <cell r="J141">
            <v>71</v>
          </cell>
          <cell r="K141">
            <v>36</v>
          </cell>
          <cell r="L141">
            <v>74</v>
          </cell>
          <cell r="M141">
            <v>40</v>
          </cell>
          <cell r="N141">
            <v>84</v>
          </cell>
          <cell r="O141">
            <v>82</v>
          </cell>
          <cell r="P141">
            <v>475</v>
          </cell>
        </row>
        <row r="142">
          <cell r="H142" t="str">
            <v>105464-P.S.R. LA LIGUA</v>
          </cell>
          <cell r="I142">
            <v>49</v>
          </cell>
          <cell r="J142">
            <v>43</v>
          </cell>
          <cell r="K142">
            <v>20</v>
          </cell>
          <cell r="L142">
            <v>22</v>
          </cell>
          <cell r="M142">
            <v>18</v>
          </cell>
          <cell r="N142"/>
          <cell r="O142">
            <v>57</v>
          </cell>
          <cell r="P142">
            <v>209</v>
          </cell>
        </row>
        <row r="143">
          <cell r="H143" t="str">
            <v>105465-P.S.R. RAMADILLA</v>
          </cell>
          <cell r="I143">
            <v>26</v>
          </cell>
          <cell r="J143">
            <v>26</v>
          </cell>
          <cell r="K143">
            <v>27</v>
          </cell>
          <cell r="L143">
            <v>24</v>
          </cell>
          <cell r="M143">
            <v>36</v>
          </cell>
          <cell r="N143">
            <v>27</v>
          </cell>
          <cell r="O143">
            <v>19</v>
          </cell>
          <cell r="P143">
            <v>185</v>
          </cell>
        </row>
        <row r="144">
          <cell r="H144" t="str">
            <v>105466-P.S.R. VALLE HERMOSO</v>
          </cell>
          <cell r="I144">
            <v>54</v>
          </cell>
          <cell r="J144">
            <v>16</v>
          </cell>
          <cell r="K144">
            <v>33</v>
          </cell>
          <cell r="L144">
            <v>51</v>
          </cell>
          <cell r="M144">
            <v>13</v>
          </cell>
          <cell r="N144">
            <v>37</v>
          </cell>
          <cell r="O144">
            <v>42</v>
          </cell>
          <cell r="P144">
            <v>246</v>
          </cell>
        </row>
        <row r="145">
          <cell r="H145" t="str">
            <v>105490-P.S.R. EL DURAZNO</v>
          </cell>
          <cell r="I145">
            <v>27</v>
          </cell>
          <cell r="J145">
            <v>36</v>
          </cell>
          <cell r="K145">
            <v>20</v>
          </cell>
          <cell r="L145">
            <v>51</v>
          </cell>
          <cell r="M145">
            <v>18</v>
          </cell>
          <cell r="N145"/>
          <cell r="O145"/>
          <cell r="P145">
            <v>152</v>
          </cell>
        </row>
        <row r="146">
          <cell r="H146" t="str">
            <v>Total 04302-COMBARBALÁ</v>
          </cell>
          <cell r="I146">
            <v>2461</v>
          </cell>
          <cell r="J146">
            <v>1967</v>
          </cell>
          <cell r="K146">
            <v>1624</v>
          </cell>
          <cell r="L146">
            <v>1704</v>
          </cell>
          <cell r="M146">
            <v>1773</v>
          </cell>
          <cell r="N146">
            <v>1783</v>
          </cell>
          <cell r="O146">
            <v>1977</v>
          </cell>
          <cell r="P146">
            <v>13289</v>
          </cell>
        </row>
        <row r="147">
          <cell r="H147" t="str">
            <v>04304-MONTE PATRIA</v>
          </cell>
          <cell r="I147"/>
          <cell r="J147"/>
          <cell r="K147"/>
          <cell r="L147"/>
          <cell r="M147"/>
          <cell r="N147"/>
          <cell r="O147"/>
          <cell r="P147"/>
        </row>
        <row r="148">
          <cell r="H148" t="str">
            <v>105307-CES. RURAL MONTE PATRIA</v>
          </cell>
          <cell r="I148">
            <v>508</v>
          </cell>
          <cell r="J148">
            <v>987</v>
          </cell>
          <cell r="K148">
            <v>1004</v>
          </cell>
          <cell r="L148">
            <v>742</v>
          </cell>
          <cell r="M148">
            <v>680</v>
          </cell>
          <cell r="N148">
            <v>903</v>
          </cell>
          <cell r="O148">
            <v>938</v>
          </cell>
          <cell r="P148">
            <v>5762</v>
          </cell>
        </row>
        <row r="149">
          <cell r="H149" t="str">
            <v>105311-CES. RURAL CHAÑARAL ALTO</v>
          </cell>
          <cell r="I149">
            <v>276</v>
          </cell>
          <cell r="J149">
            <v>408</v>
          </cell>
          <cell r="K149">
            <v>536</v>
          </cell>
          <cell r="L149">
            <v>387</v>
          </cell>
          <cell r="M149">
            <v>572</v>
          </cell>
          <cell r="N149">
            <v>275</v>
          </cell>
          <cell r="O149">
            <v>756</v>
          </cell>
          <cell r="P149">
            <v>3210</v>
          </cell>
        </row>
        <row r="150">
          <cell r="H150" t="str">
            <v>105312-CES. RURAL CAREN</v>
          </cell>
          <cell r="I150">
            <v>176</v>
          </cell>
          <cell r="J150">
            <v>141</v>
          </cell>
          <cell r="K150">
            <v>203</v>
          </cell>
          <cell r="L150">
            <v>138</v>
          </cell>
          <cell r="M150">
            <v>277</v>
          </cell>
          <cell r="N150">
            <v>266</v>
          </cell>
          <cell r="O150">
            <v>213</v>
          </cell>
          <cell r="P150">
            <v>1414</v>
          </cell>
        </row>
        <row r="151">
          <cell r="H151" t="str">
            <v>105318-CES. RURAL EL PALQUI</v>
          </cell>
          <cell r="I151">
            <v>480</v>
          </cell>
          <cell r="J151">
            <v>576</v>
          </cell>
          <cell r="K151">
            <v>763</v>
          </cell>
          <cell r="L151">
            <v>636</v>
          </cell>
          <cell r="M151">
            <v>751</v>
          </cell>
          <cell r="N151">
            <v>617</v>
          </cell>
          <cell r="O151">
            <v>871</v>
          </cell>
          <cell r="P151">
            <v>4694</v>
          </cell>
        </row>
        <row r="152">
          <cell r="H152" t="str">
            <v>105425-P.S.R. CHILECITO</v>
          </cell>
          <cell r="I152">
            <v>154</v>
          </cell>
          <cell r="J152">
            <v>63</v>
          </cell>
          <cell r="K152">
            <v>56</v>
          </cell>
          <cell r="L152">
            <v>13</v>
          </cell>
          <cell r="M152">
            <v>71</v>
          </cell>
          <cell r="N152">
            <v>49</v>
          </cell>
          <cell r="O152">
            <v>65</v>
          </cell>
          <cell r="P152">
            <v>471</v>
          </cell>
        </row>
        <row r="153">
          <cell r="H153" t="str">
            <v>105427-P.S.R. HACIENDA VALDIVIA</v>
          </cell>
          <cell r="I153">
            <v>54</v>
          </cell>
          <cell r="J153">
            <v>25</v>
          </cell>
          <cell r="K153">
            <v>38</v>
          </cell>
          <cell r="L153"/>
          <cell r="M153">
            <v>41</v>
          </cell>
          <cell r="N153">
            <v>54</v>
          </cell>
          <cell r="O153"/>
          <cell r="P153">
            <v>212</v>
          </cell>
        </row>
        <row r="154">
          <cell r="H154" t="str">
            <v>105428-P.S.R. HUATULAME</v>
          </cell>
          <cell r="I154">
            <v>21</v>
          </cell>
          <cell r="J154">
            <v>87</v>
          </cell>
          <cell r="K154">
            <v>65</v>
          </cell>
          <cell r="L154">
            <v>24</v>
          </cell>
          <cell r="M154">
            <v>60</v>
          </cell>
          <cell r="N154">
            <v>35</v>
          </cell>
          <cell r="O154">
            <v>108</v>
          </cell>
          <cell r="P154">
            <v>400</v>
          </cell>
        </row>
        <row r="155">
          <cell r="H155" t="str">
            <v>105430-P.S.R. MIALQUI</v>
          </cell>
          <cell r="I155"/>
          <cell r="J155">
            <v>38</v>
          </cell>
          <cell r="K155">
            <v>25</v>
          </cell>
          <cell r="L155"/>
          <cell r="M155">
            <v>40</v>
          </cell>
          <cell r="N155">
            <v>49</v>
          </cell>
          <cell r="O155">
            <v>33</v>
          </cell>
          <cell r="P155">
            <v>185</v>
          </cell>
        </row>
        <row r="156">
          <cell r="H156" t="str">
            <v>105431-P.S.R. PEDREGAL</v>
          </cell>
          <cell r="I156">
            <v>18</v>
          </cell>
          <cell r="J156"/>
          <cell r="K156">
            <v>36</v>
          </cell>
          <cell r="L156">
            <v>33</v>
          </cell>
          <cell r="M156">
            <v>49</v>
          </cell>
          <cell r="N156">
            <v>38</v>
          </cell>
          <cell r="O156">
            <v>15</v>
          </cell>
          <cell r="P156">
            <v>189</v>
          </cell>
        </row>
        <row r="157">
          <cell r="H157" t="str">
            <v>105432-P.S.R. RAPEL</v>
          </cell>
          <cell r="I157">
            <v>100</v>
          </cell>
          <cell r="J157">
            <v>82</v>
          </cell>
          <cell r="K157">
            <v>146</v>
          </cell>
          <cell r="L157">
            <v>21</v>
          </cell>
          <cell r="M157">
            <v>87</v>
          </cell>
          <cell r="N157">
            <v>82</v>
          </cell>
          <cell r="O157">
            <v>75</v>
          </cell>
          <cell r="P157">
            <v>593</v>
          </cell>
        </row>
        <row r="158">
          <cell r="H158" t="str">
            <v>105435-P.S.R. TULAHUEN</v>
          </cell>
          <cell r="I158">
            <v>54</v>
          </cell>
          <cell r="J158"/>
          <cell r="K158">
            <v>72</v>
          </cell>
          <cell r="L158">
            <v>76</v>
          </cell>
          <cell r="M158">
            <v>92</v>
          </cell>
          <cell r="N158">
            <v>82</v>
          </cell>
          <cell r="O158">
            <v>65</v>
          </cell>
          <cell r="P158">
            <v>441</v>
          </cell>
        </row>
        <row r="159">
          <cell r="H159" t="str">
            <v>105436-P.S.R. EL MAITEN</v>
          </cell>
          <cell r="I159"/>
          <cell r="J159">
            <v>11</v>
          </cell>
          <cell r="K159">
            <v>18</v>
          </cell>
          <cell r="L159">
            <v>17</v>
          </cell>
          <cell r="M159">
            <v>28</v>
          </cell>
          <cell r="N159">
            <v>36</v>
          </cell>
          <cell r="O159">
            <v>25</v>
          </cell>
          <cell r="P159">
            <v>135</v>
          </cell>
        </row>
        <row r="160">
          <cell r="H160" t="str">
            <v>105489-P.S.R. RAMADAS DE TULAHUEN</v>
          </cell>
          <cell r="I160">
            <v>10</v>
          </cell>
          <cell r="J160"/>
          <cell r="K160">
            <v>25</v>
          </cell>
          <cell r="L160">
            <v>10</v>
          </cell>
          <cell r="M160">
            <v>11</v>
          </cell>
          <cell r="N160">
            <v>17</v>
          </cell>
          <cell r="O160">
            <v>17</v>
          </cell>
          <cell r="P160">
            <v>90</v>
          </cell>
        </row>
        <row r="161">
          <cell r="H161" t="str">
            <v>Total 04304-MONTE PATRIA</v>
          </cell>
          <cell r="I161">
            <v>1851</v>
          </cell>
          <cell r="J161">
            <v>2418</v>
          </cell>
          <cell r="K161">
            <v>2987</v>
          </cell>
          <cell r="L161">
            <v>2097</v>
          </cell>
          <cell r="M161">
            <v>2759</v>
          </cell>
          <cell r="N161">
            <v>2503</v>
          </cell>
          <cell r="O161">
            <v>3181</v>
          </cell>
          <cell r="P161">
            <v>17796</v>
          </cell>
        </row>
        <row r="162">
          <cell r="H162" t="str">
            <v>04304-PUNITAQUI</v>
          </cell>
          <cell r="I162"/>
          <cell r="J162"/>
          <cell r="K162"/>
          <cell r="L162"/>
          <cell r="M162"/>
          <cell r="N162"/>
          <cell r="O162"/>
          <cell r="P162"/>
        </row>
        <row r="163">
          <cell r="H163" t="str">
            <v>105308-CES. RURAL PUNITAQUI</v>
          </cell>
          <cell r="I163">
            <v>1179</v>
          </cell>
          <cell r="J163">
            <v>386</v>
          </cell>
          <cell r="K163">
            <v>929</v>
          </cell>
          <cell r="L163">
            <v>966</v>
          </cell>
          <cell r="M163">
            <v>1075</v>
          </cell>
          <cell r="N163">
            <v>831</v>
          </cell>
          <cell r="O163">
            <v>734</v>
          </cell>
          <cell r="P163">
            <v>6100</v>
          </cell>
        </row>
        <row r="164">
          <cell r="H164" t="str">
            <v>105440-P.S.R. DIVISADERO</v>
          </cell>
          <cell r="I164">
            <v>101</v>
          </cell>
          <cell r="J164">
            <v>126</v>
          </cell>
          <cell r="K164">
            <v>80</v>
          </cell>
          <cell r="L164">
            <v>109</v>
          </cell>
          <cell r="M164">
            <v>140</v>
          </cell>
          <cell r="N164">
            <v>125</v>
          </cell>
          <cell r="O164">
            <v>116</v>
          </cell>
          <cell r="P164">
            <v>797</v>
          </cell>
        </row>
        <row r="165">
          <cell r="H165" t="str">
            <v>105442-P.S.R. SAN PEDRO DE QUILES</v>
          </cell>
          <cell r="I165">
            <v>9</v>
          </cell>
          <cell r="J165">
            <v>11</v>
          </cell>
          <cell r="K165">
            <v>13</v>
          </cell>
          <cell r="L165">
            <v>3</v>
          </cell>
          <cell r="M165">
            <v>9</v>
          </cell>
          <cell r="N165">
            <v>5</v>
          </cell>
          <cell r="O165"/>
          <cell r="P165">
            <v>50</v>
          </cell>
        </row>
        <row r="166">
          <cell r="H166" t="str">
            <v xml:space="preserve">105508-P.S.R. EL PARRAL DE QUILES  </v>
          </cell>
          <cell r="I166">
            <v>14</v>
          </cell>
          <cell r="J166">
            <v>22</v>
          </cell>
          <cell r="K166">
            <v>19</v>
          </cell>
          <cell r="L166">
            <v>18</v>
          </cell>
          <cell r="M166">
            <v>16</v>
          </cell>
          <cell r="N166">
            <v>21</v>
          </cell>
          <cell r="O166">
            <v>26</v>
          </cell>
          <cell r="P166">
            <v>136</v>
          </cell>
        </row>
        <row r="167">
          <cell r="H167" t="str">
            <v>Total 04304-PUNITAQUI</v>
          </cell>
          <cell r="I167">
            <v>1303</v>
          </cell>
          <cell r="J167">
            <v>545</v>
          </cell>
          <cell r="K167">
            <v>1041</v>
          </cell>
          <cell r="L167">
            <v>1096</v>
          </cell>
          <cell r="M167">
            <v>1240</v>
          </cell>
          <cell r="N167">
            <v>982</v>
          </cell>
          <cell r="O167">
            <v>876</v>
          </cell>
          <cell r="P167">
            <v>7083</v>
          </cell>
        </row>
        <row r="168">
          <cell r="H168" t="str">
            <v>04305-RIO HURTADO</v>
          </cell>
          <cell r="I168"/>
          <cell r="J168"/>
          <cell r="K168"/>
          <cell r="L168"/>
          <cell r="M168"/>
          <cell r="N168"/>
          <cell r="O168"/>
          <cell r="P168"/>
        </row>
        <row r="169">
          <cell r="H169" t="str">
            <v>105310-CES. RURAL PICHASCA</v>
          </cell>
          <cell r="I169">
            <v>174</v>
          </cell>
          <cell r="J169">
            <v>104</v>
          </cell>
          <cell r="K169">
            <v>86</v>
          </cell>
          <cell r="L169">
            <v>122</v>
          </cell>
          <cell r="M169">
            <v>102</v>
          </cell>
          <cell r="N169">
            <v>154</v>
          </cell>
          <cell r="O169">
            <v>160</v>
          </cell>
          <cell r="P169">
            <v>902</v>
          </cell>
        </row>
        <row r="170">
          <cell r="H170" t="str">
            <v>105409-P.S.R. EL CHAÑAR</v>
          </cell>
          <cell r="I170">
            <v>11</v>
          </cell>
          <cell r="J170">
            <v>7</v>
          </cell>
          <cell r="K170">
            <v>12</v>
          </cell>
          <cell r="L170">
            <v>21</v>
          </cell>
          <cell r="M170">
            <v>11</v>
          </cell>
          <cell r="N170">
            <v>24</v>
          </cell>
          <cell r="O170">
            <v>20</v>
          </cell>
          <cell r="P170">
            <v>106</v>
          </cell>
        </row>
        <row r="171">
          <cell r="H171" t="str">
            <v>105410-P.S.R. HURTADO</v>
          </cell>
          <cell r="I171">
            <v>20</v>
          </cell>
          <cell r="J171">
            <v>11</v>
          </cell>
          <cell r="K171">
            <v>17</v>
          </cell>
          <cell r="L171">
            <v>36</v>
          </cell>
          <cell r="M171">
            <v>14</v>
          </cell>
          <cell r="N171">
            <v>31</v>
          </cell>
          <cell r="O171">
            <v>41</v>
          </cell>
          <cell r="P171">
            <v>170</v>
          </cell>
        </row>
        <row r="172">
          <cell r="H172" t="str">
            <v>105411-P.S.R. LAS BREAS</v>
          </cell>
          <cell r="I172">
            <v>9</v>
          </cell>
          <cell r="J172">
            <v>10</v>
          </cell>
          <cell r="K172">
            <v>10</v>
          </cell>
          <cell r="L172">
            <v>12</v>
          </cell>
          <cell r="M172">
            <v>11</v>
          </cell>
          <cell r="N172">
            <v>20</v>
          </cell>
          <cell r="O172">
            <v>12</v>
          </cell>
          <cell r="P172">
            <v>84</v>
          </cell>
        </row>
        <row r="173">
          <cell r="H173" t="str">
            <v>105413-P.S.R. SAMO ALTO</v>
          </cell>
          <cell r="I173">
            <v>43</v>
          </cell>
          <cell r="J173">
            <v>31</v>
          </cell>
          <cell r="K173">
            <v>55</v>
          </cell>
          <cell r="L173"/>
          <cell r="M173">
            <v>50</v>
          </cell>
          <cell r="N173">
            <v>93</v>
          </cell>
          <cell r="O173">
            <v>55</v>
          </cell>
          <cell r="P173">
            <v>327</v>
          </cell>
        </row>
        <row r="174">
          <cell r="H174" t="str">
            <v>105414-P.S.R. SERON</v>
          </cell>
          <cell r="I174">
            <v>18</v>
          </cell>
          <cell r="J174">
            <v>31</v>
          </cell>
          <cell r="K174">
            <v>35</v>
          </cell>
          <cell r="L174">
            <v>23</v>
          </cell>
          <cell r="M174">
            <v>29</v>
          </cell>
          <cell r="N174">
            <v>23</v>
          </cell>
          <cell r="O174">
            <v>23</v>
          </cell>
          <cell r="P174">
            <v>182</v>
          </cell>
        </row>
        <row r="175">
          <cell r="H175" t="str">
            <v>105503-P.S.R. TABAQUEROS</v>
          </cell>
          <cell r="I175">
            <v>34</v>
          </cell>
          <cell r="J175">
            <v>16</v>
          </cell>
          <cell r="K175">
            <v>14</v>
          </cell>
          <cell r="L175">
            <v>22</v>
          </cell>
          <cell r="M175">
            <v>14</v>
          </cell>
          <cell r="N175">
            <v>37</v>
          </cell>
          <cell r="O175">
            <v>23</v>
          </cell>
          <cell r="P175">
            <v>160</v>
          </cell>
        </row>
        <row r="176">
          <cell r="H176" t="str">
            <v>Total 04305-RIO HURTADO</v>
          </cell>
          <cell r="I176">
            <v>309</v>
          </cell>
          <cell r="J176">
            <v>210</v>
          </cell>
          <cell r="K176">
            <v>229</v>
          </cell>
          <cell r="L176">
            <v>236</v>
          </cell>
          <cell r="M176">
            <v>231</v>
          </cell>
          <cell r="N176">
            <v>382</v>
          </cell>
          <cell r="O176">
            <v>334</v>
          </cell>
          <cell r="P176">
            <v>1931</v>
          </cell>
        </row>
        <row r="177">
          <cell r="H177" t="str">
            <v>Total general</v>
          </cell>
          <cell r="I177">
            <v>51177</v>
          </cell>
          <cell r="J177">
            <v>48256</v>
          </cell>
          <cell r="K177">
            <v>57363</v>
          </cell>
          <cell r="L177">
            <v>49979</v>
          </cell>
          <cell r="M177">
            <v>59684</v>
          </cell>
          <cell r="N177">
            <v>59609</v>
          </cell>
          <cell r="O177">
            <v>59310</v>
          </cell>
          <cell r="P177">
            <v>385378</v>
          </cell>
        </row>
      </sheetData>
      <sheetData sheetId="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</row>
        <row r="6">
          <cell r="H6" t="str">
            <v>105010-DIRECCIÓN DEL SERVICIO DE SALUD COQUIMBO</v>
          </cell>
          <cell r="I6"/>
          <cell r="J6"/>
          <cell r="K6">
            <v>0</v>
          </cell>
          <cell r="L6"/>
          <cell r="M6"/>
          <cell r="N6"/>
          <cell r="O6"/>
          <cell r="P6">
            <v>0</v>
          </cell>
        </row>
        <row r="7">
          <cell r="H7" t="str">
            <v>105011-PRAIS</v>
          </cell>
          <cell r="I7">
            <v>0</v>
          </cell>
          <cell r="J7">
            <v>0</v>
          </cell>
          <cell r="K7">
            <v>0</v>
          </cell>
          <cell r="L7">
            <v>0</v>
          </cell>
          <cell r="M7">
            <v>0</v>
          </cell>
          <cell r="N7">
            <v>0</v>
          </cell>
          <cell r="O7">
            <v>0</v>
          </cell>
          <cell r="P7">
            <v>0</v>
          </cell>
        </row>
        <row r="8">
          <cell r="H8" t="str">
            <v>105100-HOSPITAL LA SERENA</v>
          </cell>
          <cell r="I8">
            <v>0</v>
          </cell>
          <cell r="J8">
            <v>0</v>
          </cell>
          <cell r="K8">
            <v>0</v>
          </cell>
          <cell r="L8">
            <v>24</v>
          </cell>
          <cell r="M8">
            <v>0</v>
          </cell>
          <cell r="N8">
            <v>0</v>
          </cell>
          <cell r="O8">
            <v>0</v>
          </cell>
          <cell r="P8">
            <v>24</v>
          </cell>
        </row>
        <row r="9">
          <cell r="H9" t="str">
            <v>105300-CES. CARDENAL CARO</v>
          </cell>
          <cell r="I9">
            <v>190</v>
          </cell>
          <cell r="J9">
            <v>241</v>
          </cell>
          <cell r="K9">
            <v>363</v>
          </cell>
          <cell r="L9">
            <v>219</v>
          </cell>
          <cell r="M9">
            <v>312</v>
          </cell>
          <cell r="N9">
            <v>225</v>
          </cell>
          <cell r="O9">
            <v>366</v>
          </cell>
          <cell r="P9">
            <v>1916</v>
          </cell>
        </row>
        <row r="10">
          <cell r="H10" t="str">
            <v>105301-CES. LAS COMPAÑIAS</v>
          </cell>
          <cell r="I10">
            <v>191</v>
          </cell>
          <cell r="J10">
            <v>208</v>
          </cell>
          <cell r="K10">
            <v>182</v>
          </cell>
          <cell r="L10">
            <v>159</v>
          </cell>
          <cell r="M10">
            <v>113</v>
          </cell>
          <cell r="N10">
            <v>90</v>
          </cell>
          <cell r="O10">
            <v>162</v>
          </cell>
          <cell r="P10">
            <v>1105</v>
          </cell>
        </row>
        <row r="11">
          <cell r="H11" t="str">
            <v>105302-CES. PEDRO AGUIRRE C.</v>
          </cell>
          <cell r="I11">
            <v>164</v>
          </cell>
          <cell r="J11">
            <v>224</v>
          </cell>
          <cell r="K11">
            <v>186</v>
          </cell>
          <cell r="L11">
            <v>140</v>
          </cell>
          <cell r="M11">
            <v>202</v>
          </cell>
          <cell r="N11">
            <v>159</v>
          </cell>
          <cell r="O11">
            <v>221</v>
          </cell>
          <cell r="P11">
            <v>1296</v>
          </cell>
        </row>
        <row r="12">
          <cell r="H12" t="str">
            <v>105313-CES. SCHAFFHAUSER</v>
          </cell>
          <cell r="I12">
            <v>294</v>
          </cell>
          <cell r="J12">
            <v>251</v>
          </cell>
          <cell r="K12">
            <v>191</v>
          </cell>
          <cell r="L12">
            <v>197</v>
          </cell>
          <cell r="M12">
            <v>171</v>
          </cell>
          <cell r="N12">
            <v>164</v>
          </cell>
          <cell r="O12">
            <v>184</v>
          </cell>
          <cell r="P12">
            <v>1452</v>
          </cell>
        </row>
        <row r="13">
          <cell r="H13" t="str">
            <v>105319-CES. CARDENAL R.S.H.</v>
          </cell>
          <cell r="I13">
            <v>168</v>
          </cell>
          <cell r="J13">
            <v>221</v>
          </cell>
          <cell r="K13">
            <v>213</v>
          </cell>
          <cell r="L13">
            <v>132</v>
          </cell>
          <cell r="M13">
            <v>210</v>
          </cell>
          <cell r="N13">
            <v>258</v>
          </cell>
          <cell r="O13">
            <v>283</v>
          </cell>
          <cell r="P13">
            <v>1485</v>
          </cell>
        </row>
        <row r="14">
          <cell r="H14" t="str">
            <v>105325-CESFAM JUAN PABLO II</v>
          </cell>
          <cell r="I14">
            <v>225</v>
          </cell>
          <cell r="J14">
            <v>209</v>
          </cell>
          <cell r="K14">
            <v>237</v>
          </cell>
          <cell r="L14">
            <v>152</v>
          </cell>
          <cell r="M14">
            <v>135</v>
          </cell>
          <cell r="N14">
            <v>179</v>
          </cell>
          <cell r="O14">
            <v>179</v>
          </cell>
          <cell r="P14">
            <v>1316</v>
          </cell>
        </row>
        <row r="15">
          <cell r="H15" t="str">
            <v xml:space="preserve">105400-P.S.R. ALGARROBITO            </v>
          </cell>
          <cell r="I15">
            <v>20</v>
          </cell>
          <cell r="J15">
            <v>31</v>
          </cell>
          <cell r="K15">
            <v>40</v>
          </cell>
          <cell r="L15">
            <v>34</v>
          </cell>
          <cell r="M15">
            <v>25</v>
          </cell>
          <cell r="N15">
            <v>29</v>
          </cell>
          <cell r="O15">
            <v>33</v>
          </cell>
          <cell r="P15">
            <v>212</v>
          </cell>
        </row>
        <row r="16">
          <cell r="H16" t="str">
            <v>105401-P.S.R. LAS ROJAS</v>
          </cell>
          <cell r="I16">
            <v>8</v>
          </cell>
          <cell r="J16">
            <v>2</v>
          </cell>
          <cell r="K16">
            <v>7</v>
          </cell>
          <cell r="L16">
            <v>1</v>
          </cell>
          <cell r="M16"/>
          <cell r="N16">
            <v>7</v>
          </cell>
          <cell r="O16">
            <v>10</v>
          </cell>
          <cell r="P16">
            <v>35</v>
          </cell>
        </row>
        <row r="17">
          <cell r="H17" t="str">
            <v>105402-P.S.R. EL ROMERO</v>
          </cell>
          <cell r="I17">
            <v>3</v>
          </cell>
          <cell r="J17">
            <v>7</v>
          </cell>
          <cell r="K17">
            <v>3</v>
          </cell>
          <cell r="L17">
            <v>11</v>
          </cell>
          <cell r="M17">
            <v>2</v>
          </cell>
          <cell r="N17">
            <v>9</v>
          </cell>
          <cell r="O17">
            <v>10</v>
          </cell>
          <cell r="P17">
            <v>45</v>
          </cell>
        </row>
        <row r="18">
          <cell r="H18" t="str">
            <v>105499-P.S.R. LAMBERT</v>
          </cell>
          <cell r="I18">
            <v>6</v>
          </cell>
          <cell r="J18">
            <v>11</v>
          </cell>
          <cell r="K18">
            <v>9</v>
          </cell>
          <cell r="L18">
            <v>5</v>
          </cell>
          <cell r="M18"/>
          <cell r="N18">
            <v>4</v>
          </cell>
          <cell r="O18">
            <v>6</v>
          </cell>
          <cell r="P18">
            <v>41</v>
          </cell>
        </row>
        <row r="19">
          <cell r="H19" t="str">
            <v>105700-CECOF VILLA EL INDIO</v>
          </cell>
          <cell r="I19">
            <v>25</v>
          </cell>
          <cell r="J19">
            <v>9</v>
          </cell>
          <cell r="K19">
            <v>11</v>
          </cell>
          <cell r="L19">
            <v>11</v>
          </cell>
          <cell r="M19">
            <v>18</v>
          </cell>
          <cell r="N19">
            <v>25</v>
          </cell>
          <cell r="O19">
            <v>15</v>
          </cell>
          <cell r="P19">
            <v>114</v>
          </cell>
        </row>
        <row r="20">
          <cell r="H20" t="str">
            <v>105701-CECOF VILLA ALEMANIA</v>
          </cell>
          <cell r="I20">
            <v>4</v>
          </cell>
          <cell r="J20">
            <v>6</v>
          </cell>
          <cell r="K20">
            <v>30</v>
          </cell>
          <cell r="L20">
            <v>7</v>
          </cell>
          <cell r="M20">
            <v>12</v>
          </cell>
          <cell r="N20">
            <v>4</v>
          </cell>
          <cell r="O20">
            <v>5</v>
          </cell>
          <cell r="P20">
            <v>68</v>
          </cell>
        </row>
        <row r="21">
          <cell r="H21" t="str">
            <v>105702-CECOF VILLA LAMBERT</v>
          </cell>
          <cell r="I21">
            <v>39</v>
          </cell>
          <cell r="J21">
            <v>37</v>
          </cell>
          <cell r="K21">
            <v>52</v>
          </cell>
          <cell r="L21"/>
          <cell r="M21">
            <v>29</v>
          </cell>
          <cell r="N21">
            <v>21</v>
          </cell>
          <cell r="O21">
            <v>14</v>
          </cell>
          <cell r="P21">
            <v>192</v>
          </cell>
        </row>
        <row r="22">
          <cell r="H22" t="str">
            <v>Total 04101-LA SERENA</v>
          </cell>
          <cell r="I22">
            <v>1337</v>
          </cell>
          <cell r="J22">
            <v>1457</v>
          </cell>
          <cell r="K22">
            <v>1524</v>
          </cell>
          <cell r="L22">
            <v>1092</v>
          </cell>
          <cell r="M22">
            <v>1229</v>
          </cell>
          <cell r="N22">
            <v>1174</v>
          </cell>
          <cell r="O22">
            <v>1488</v>
          </cell>
          <cell r="P22">
            <v>9301</v>
          </cell>
        </row>
        <row r="23">
          <cell r="H23" t="str">
            <v>04102-COQUIMBO</v>
          </cell>
          <cell r="I23"/>
          <cell r="J23"/>
          <cell r="K23"/>
          <cell r="L23"/>
          <cell r="M23"/>
          <cell r="N23"/>
          <cell r="O23"/>
          <cell r="P23"/>
        </row>
        <row r="24">
          <cell r="H24" t="str">
            <v>105101-HOSPITAL COQUIMBO</v>
          </cell>
          <cell r="I24">
            <v>0</v>
          </cell>
          <cell r="J24">
            <v>0</v>
          </cell>
          <cell r="K24">
            <v>0</v>
          </cell>
          <cell r="L24">
            <v>0</v>
          </cell>
          <cell r="M24">
            <v>0</v>
          </cell>
          <cell r="N24">
            <v>0</v>
          </cell>
          <cell r="O24">
            <v>0</v>
          </cell>
          <cell r="P24">
            <v>0</v>
          </cell>
        </row>
        <row r="25">
          <cell r="H25" t="str">
            <v>105303-CES. SAN JUAN</v>
          </cell>
          <cell r="I25">
            <v>163</v>
          </cell>
          <cell r="J25">
            <v>138</v>
          </cell>
          <cell r="K25">
            <v>206</v>
          </cell>
          <cell r="L25">
            <v>99</v>
          </cell>
          <cell r="M25">
            <v>169</v>
          </cell>
          <cell r="N25">
            <v>86</v>
          </cell>
          <cell r="O25">
            <v>66</v>
          </cell>
          <cell r="P25">
            <v>927</v>
          </cell>
        </row>
        <row r="26">
          <cell r="H26" t="str">
            <v>105304-CES. SANTA CECILIA</v>
          </cell>
          <cell r="I26">
            <v>322</v>
          </cell>
          <cell r="J26">
            <v>193</v>
          </cell>
          <cell r="K26">
            <v>208</v>
          </cell>
          <cell r="L26">
            <v>168</v>
          </cell>
          <cell r="M26">
            <v>217</v>
          </cell>
          <cell r="N26">
            <v>140</v>
          </cell>
          <cell r="O26">
            <v>187</v>
          </cell>
          <cell r="P26">
            <v>1435</v>
          </cell>
        </row>
        <row r="27">
          <cell r="H27" t="str">
            <v>105305-CES. TIERRAS BLANCAS</v>
          </cell>
          <cell r="I27">
            <v>583</v>
          </cell>
          <cell r="J27">
            <v>463</v>
          </cell>
          <cell r="K27">
            <v>435</v>
          </cell>
          <cell r="L27">
            <v>356</v>
          </cell>
          <cell r="M27">
            <v>417</v>
          </cell>
          <cell r="N27">
            <v>406</v>
          </cell>
          <cell r="O27">
            <v>440</v>
          </cell>
          <cell r="P27">
            <v>3100</v>
          </cell>
        </row>
        <row r="28">
          <cell r="H28" t="str">
            <v>105321-CES. RURAL  TONGOY</v>
          </cell>
          <cell r="I28">
            <v>61</v>
          </cell>
          <cell r="J28">
            <v>67</v>
          </cell>
          <cell r="K28">
            <v>63</v>
          </cell>
          <cell r="L28">
            <v>62</v>
          </cell>
          <cell r="M28">
            <v>52</v>
          </cell>
          <cell r="N28">
            <v>66</v>
          </cell>
          <cell r="O28">
            <v>45</v>
          </cell>
          <cell r="P28">
            <v>416</v>
          </cell>
        </row>
        <row r="29">
          <cell r="H29" t="str">
            <v>105323-CES. DR. SERGIO AGUILAR</v>
          </cell>
          <cell r="I29">
            <v>0</v>
          </cell>
          <cell r="J29">
            <v>477</v>
          </cell>
          <cell r="K29">
            <v>517</v>
          </cell>
          <cell r="L29">
            <v>301</v>
          </cell>
          <cell r="M29">
            <v>540</v>
          </cell>
          <cell r="N29">
            <v>465</v>
          </cell>
          <cell r="O29">
            <v>514</v>
          </cell>
          <cell r="P29">
            <v>2814</v>
          </cell>
        </row>
        <row r="30">
          <cell r="H30" t="str">
            <v xml:space="preserve">105404-P.S.R. EL TANGUE                         </v>
          </cell>
          <cell r="I30"/>
          <cell r="J30">
            <v>1</v>
          </cell>
          <cell r="K30">
            <v>1</v>
          </cell>
          <cell r="L30"/>
          <cell r="M30">
            <v>1</v>
          </cell>
          <cell r="N30"/>
          <cell r="O30"/>
          <cell r="P30">
            <v>3</v>
          </cell>
        </row>
        <row r="31">
          <cell r="H31" t="str">
            <v>105405-P.S.R. GUANAQUEROS</v>
          </cell>
          <cell r="I31">
            <v>26</v>
          </cell>
          <cell r="J31">
            <v>22</v>
          </cell>
          <cell r="K31">
            <v>21</v>
          </cell>
          <cell r="L31">
            <v>12</v>
          </cell>
          <cell r="M31">
            <v>16</v>
          </cell>
          <cell r="N31">
            <v>13</v>
          </cell>
          <cell r="O31">
            <v>15</v>
          </cell>
          <cell r="P31">
            <v>125</v>
          </cell>
        </row>
        <row r="32">
          <cell r="H32" t="str">
            <v>105406-P.S.R. PAN DE AZUCAR</v>
          </cell>
          <cell r="I32">
            <v>76</v>
          </cell>
          <cell r="J32">
            <v>57</v>
          </cell>
          <cell r="K32">
            <v>47</v>
          </cell>
          <cell r="L32">
            <v>37</v>
          </cell>
          <cell r="M32">
            <v>79</v>
          </cell>
          <cell r="N32">
            <v>56</v>
          </cell>
          <cell r="O32">
            <v>58</v>
          </cell>
          <cell r="P32">
            <v>410</v>
          </cell>
        </row>
        <row r="33">
          <cell r="H33" t="str">
            <v>105407-P.S.R. TAMBILLOS</v>
          </cell>
          <cell r="I33">
            <v>6</v>
          </cell>
          <cell r="J33">
            <v>6</v>
          </cell>
          <cell r="K33">
            <v>7</v>
          </cell>
          <cell r="L33">
            <v>8</v>
          </cell>
          <cell r="M33">
            <v>9</v>
          </cell>
          <cell r="N33">
            <v>5</v>
          </cell>
          <cell r="O33">
            <v>10</v>
          </cell>
          <cell r="P33">
            <v>51</v>
          </cell>
        </row>
        <row r="34">
          <cell r="H34" t="str">
            <v>105600-COSAM Tierras Blancas (CESAM)</v>
          </cell>
          <cell r="I34">
            <v>0</v>
          </cell>
          <cell r="J34">
            <v>0</v>
          </cell>
          <cell r="K34">
            <v>0</v>
          </cell>
          <cell r="L34">
            <v>0</v>
          </cell>
          <cell r="M34">
            <v>0</v>
          </cell>
          <cell r="N34">
            <v>0</v>
          </cell>
          <cell r="O34">
            <v>0</v>
          </cell>
          <cell r="P34">
            <v>0</v>
          </cell>
        </row>
        <row r="35">
          <cell r="H35" t="str">
            <v>105705-CECOF EL ALBA</v>
          </cell>
          <cell r="I35">
            <v>43</v>
          </cell>
          <cell r="J35">
            <v>42</v>
          </cell>
          <cell r="K35">
            <v>49</v>
          </cell>
          <cell r="L35">
            <v>19</v>
          </cell>
          <cell r="M35">
            <v>28</v>
          </cell>
          <cell r="N35">
            <v>41</v>
          </cell>
          <cell r="O35">
            <v>39</v>
          </cell>
          <cell r="P35">
            <v>261</v>
          </cell>
        </row>
        <row r="36">
          <cell r="H36" t="str">
            <v>Total 04102-COQUIMBO</v>
          </cell>
          <cell r="I36">
            <v>1280</v>
          </cell>
          <cell r="J36">
            <v>1466</v>
          </cell>
          <cell r="K36">
            <v>1554</v>
          </cell>
          <cell r="L36">
            <v>1062</v>
          </cell>
          <cell r="M36">
            <v>1528</v>
          </cell>
          <cell r="N36">
            <v>1278</v>
          </cell>
          <cell r="O36">
            <v>1374</v>
          </cell>
          <cell r="P36">
            <v>9542</v>
          </cell>
        </row>
        <row r="37">
          <cell r="H37" t="str">
            <v>04103-ANDACOLLO</v>
          </cell>
          <cell r="I37"/>
          <cell r="J37"/>
          <cell r="K37"/>
          <cell r="L37"/>
          <cell r="M37"/>
          <cell r="N37"/>
          <cell r="O37"/>
          <cell r="P37"/>
        </row>
        <row r="38">
          <cell r="H38" t="str">
            <v>105106-HOSPITAL ANDACOLLO</v>
          </cell>
          <cell r="I38">
            <v>84</v>
          </cell>
          <cell r="J38">
            <v>93</v>
          </cell>
          <cell r="K38">
            <v>129</v>
          </cell>
          <cell r="L38">
            <v>88</v>
          </cell>
          <cell r="M38">
            <v>117</v>
          </cell>
          <cell r="N38">
            <v>97</v>
          </cell>
          <cell r="O38">
            <v>127</v>
          </cell>
          <cell r="P38">
            <v>735</v>
          </cell>
        </row>
        <row r="39">
          <cell r="H39" t="str">
            <v>Total 04103-ANDACOLLO</v>
          </cell>
          <cell r="I39">
            <v>84</v>
          </cell>
          <cell r="J39">
            <v>93</v>
          </cell>
          <cell r="K39">
            <v>129</v>
          </cell>
          <cell r="L39">
            <v>88</v>
          </cell>
          <cell r="M39">
            <v>117</v>
          </cell>
          <cell r="N39">
            <v>97</v>
          </cell>
          <cell r="O39">
            <v>127</v>
          </cell>
          <cell r="P39">
            <v>735</v>
          </cell>
        </row>
        <row r="40">
          <cell r="H40" t="str">
            <v>04104-LA HIGUERA</v>
          </cell>
          <cell r="I40"/>
          <cell r="J40"/>
          <cell r="K40"/>
          <cell r="L40"/>
          <cell r="M40"/>
          <cell r="N40"/>
          <cell r="O40"/>
          <cell r="P40"/>
        </row>
        <row r="41">
          <cell r="H41" t="str">
            <v>105314-CES. LA HIGUERA</v>
          </cell>
          <cell r="I41">
            <v>34</v>
          </cell>
          <cell r="J41">
            <v>6</v>
          </cell>
          <cell r="K41">
            <v>4</v>
          </cell>
          <cell r="L41"/>
          <cell r="M41">
            <v>1</v>
          </cell>
          <cell r="N41">
            <v>15</v>
          </cell>
          <cell r="O41">
            <v>36</v>
          </cell>
          <cell r="P41">
            <v>96</v>
          </cell>
        </row>
        <row r="42">
          <cell r="H42" t="str">
            <v xml:space="preserve">105500-P.S.R. CALETA HORNOS        </v>
          </cell>
          <cell r="I42"/>
          <cell r="J42"/>
          <cell r="K42">
            <v>0</v>
          </cell>
          <cell r="L42"/>
          <cell r="M42"/>
          <cell r="N42"/>
          <cell r="O42"/>
          <cell r="P42">
            <v>0</v>
          </cell>
        </row>
        <row r="43">
          <cell r="H43" t="str">
            <v>105505-P.S.R. LOS CHOROS</v>
          </cell>
          <cell r="I43"/>
          <cell r="J43"/>
          <cell r="K43">
            <v>0</v>
          </cell>
          <cell r="L43"/>
          <cell r="M43"/>
          <cell r="N43"/>
          <cell r="O43"/>
          <cell r="P43">
            <v>0</v>
          </cell>
        </row>
        <row r="44">
          <cell r="H44" t="str">
            <v>105506-P.S.R. EL TRAPICHE</v>
          </cell>
          <cell r="I44"/>
          <cell r="J44"/>
          <cell r="K44">
            <v>0</v>
          </cell>
          <cell r="L44"/>
          <cell r="M44"/>
          <cell r="N44"/>
          <cell r="O44"/>
          <cell r="P44">
            <v>0</v>
          </cell>
        </row>
        <row r="45">
          <cell r="H45" t="str">
            <v>Total 04104-LA HIGUERA</v>
          </cell>
          <cell r="I45">
            <v>34</v>
          </cell>
          <cell r="J45">
            <v>6</v>
          </cell>
          <cell r="K45">
            <v>4</v>
          </cell>
          <cell r="L45"/>
          <cell r="M45">
            <v>1</v>
          </cell>
          <cell r="N45">
            <v>15</v>
          </cell>
          <cell r="O45">
            <v>36</v>
          </cell>
          <cell r="P45">
            <v>96</v>
          </cell>
        </row>
        <row r="46">
          <cell r="H46" t="str">
            <v>04105-PAIHUANO</v>
          </cell>
          <cell r="I46"/>
          <cell r="J46"/>
          <cell r="K46"/>
          <cell r="L46"/>
          <cell r="M46"/>
          <cell r="N46"/>
          <cell r="O46"/>
          <cell r="P46"/>
        </row>
        <row r="47">
          <cell r="H47" t="str">
            <v>105306-CES. PAIHUANO</v>
          </cell>
          <cell r="I47">
            <v>74</v>
          </cell>
          <cell r="J47">
            <v>75</v>
          </cell>
          <cell r="K47">
            <v>107</v>
          </cell>
          <cell r="L47">
            <v>43</v>
          </cell>
          <cell r="M47">
            <v>59</v>
          </cell>
          <cell r="N47">
            <v>92</v>
          </cell>
          <cell r="O47">
            <v>60</v>
          </cell>
          <cell r="P47">
            <v>510</v>
          </cell>
        </row>
        <row r="48">
          <cell r="H48" t="str">
            <v>Total 04105-PAIHUANO</v>
          </cell>
          <cell r="I48">
            <v>74</v>
          </cell>
          <cell r="J48">
            <v>75</v>
          </cell>
          <cell r="K48">
            <v>107</v>
          </cell>
          <cell r="L48">
            <v>43</v>
          </cell>
          <cell r="M48">
            <v>59</v>
          </cell>
          <cell r="N48">
            <v>92</v>
          </cell>
          <cell r="O48">
            <v>60</v>
          </cell>
          <cell r="P48">
            <v>510</v>
          </cell>
        </row>
        <row r="49">
          <cell r="H49" t="str">
            <v>04106-VICUÑA</v>
          </cell>
          <cell r="I49"/>
          <cell r="J49"/>
          <cell r="K49"/>
          <cell r="L49"/>
          <cell r="M49"/>
          <cell r="N49"/>
          <cell r="O49"/>
          <cell r="P49"/>
        </row>
        <row r="50">
          <cell r="H50" t="str">
            <v>105107-HOSPITAL VICUÑA</v>
          </cell>
          <cell r="I50">
            <v>166</v>
          </cell>
          <cell r="J50">
            <v>147</v>
          </cell>
          <cell r="K50">
            <v>115</v>
          </cell>
          <cell r="L50">
            <v>115</v>
          </cell>
          <cell r="M50">
            <v>112</v>
          </cell>
          <cell r="N50">
            <v>101</v>
          </cell>
          <cell r="O50">
            <v>120</v>
          </cell>
          <cell r="P50">
            <v>876</v>
          </cell>
        </row>
        <row r="51">
          <cell r="H51" t="str">
            <v>105467-P.S.R. DIAGUITAS</v>
          </cell>
          <cell r="I51"/>
          <cell r="J51"/>
          <cell r="K51">
            <v>18</v>
          </cell>
          <cell r="L51"/>
          <cell r="M51"/>
          <cell r="N51"/>
          <cell r="O51">
            <v>6</v>
          </cell>
          <cell r="P51">
            <v>24</v>
          </cell>
        </row>
        <row r="52">
          <cell r="H52" t="str">
            <v>105468-P.S.R. EL MOLLE</v>
          </cell>
          <cell r="I52"/>
          <cell r="J52"/>
          <cell r="K52"/>
          <cell r="L52"/>
          <cell r="M52"/>
          <cell r="N52">
            <v>2</v>
          </cell>
          <cell r="O52">
            <v>8</v>
          </cell>
          <cell r="P52">
            <v>10</v>
          </cell>
        </row>
        <row r="53">
          <cell r="H53" t="str">
            <v>105469-P.S.R. EL TAMBO</v>
          </cell>
          <cell r="I53">
            <v>0</v>
          </cell>
          <cell r="J53"/>
          <cell r="K53">
            <v>11</v>
          </cell>
          <cell r="L53"/>
          <cell r="M53"/>
          <cell r="N53">
            <v>9</v>
          </cell>
          <cell r="O53">
            <v>12</v>
          </cell>
          <cell r="P53">
            <v>32</v>
          </cell>
        </row>
        <row r="54">
          <cell r="H54" t="str">
            <v>105470-P.S.R. HUANTA</v>
          </cell>
          <cell r="I54"/>
          <cell r="J54">
            <v>5</v>
          </cell>
          <cell r="K54"/>
          <cell r="L54"/>
          <cell r="M54"/>
          <cell r="N54"/>
          <cell r="O54"/>
          <cell r="P54">
            <v>5</v>
          </cell>
        </row>
        <row r="55">
          <cell r="H55" t="str">
            <v>105471-P.S.R. PERALILLO</v>
          </cell>
          <cell r="I55">
            <v>0</v>
          </cell>
          <cell r="J55"/>
          <cell r="K55">
            <v>7</v>
          </cell>
          <cell r="L55"/>
          <cell r="M55">
            <v>5</v>
          </cell>
          <cell r="N55">
            <v>4</v>
          </cell>
          <cell r="O55">
            <v>7</v>
          </cell>
          <cell r="P55">
            <v>23</v>
          </cell>
        </row>
        <row r="56">
          <cell r="H56" t="str">
            <v>105472-P.S.R. RIVADAVIA</v>
          </cell>
          <cell r="I56">
            <v>0</v>
          </cell>
          <cell r="J56"/>
          <cell r="K56">
            <v>9</v>
          </cell>
          <cell r="L56"/>
          <cell r="M56">
            <v>3</v>
          </cell>
          <cell r="N56">
            <v>0</v>
          </cell>
          <cell r="O56">
            <v>2</v>
          </cell>
          <cell r="P56">
            <v>14</v>
          </cell>
        </row>
        <row r="57">
          <cell r="H57" t="str">
            <v>105473-P.S.R. TALCUNA</v>
          </cell>
          <cell r="I57">
            <v>0</v>
          </cell>
          <cell r="J57">
            <v>0</v>
          </cell>
          <cell r="K57"/>
          <cell r="L57"/>
          <cell r="M57">
            <v>0</v>
          </cell>
          <cell r="N57">
            <v>4</v>
          </cell>
          <cell r="O57">
            <v>11</v>
          </cell>
          <cell r="P57">
            <v>15</v>
          </cell>
        </row>
        <row r="58">
          <cell r="H58" t="str">
            <v>105474-P.S.R. CHAPILCA</v>
          </cell>
          <cell r="I58"/>
          <cell r="J58"/>
          <cell r="K58">
            <v>3</v>
          </cell>
          <cell r="L58"/>
          <cell r="M58"/>
          <cell r="N58">
            <v>2</v>
          </cell>
          <cell r="O58"/>
          <cell r="P58">
            <v>5</v>
          </cell>
        </row>
        <row r="59">
          <cell r="H59" t="str">
            <v>105502-P.S.R. CALINGASTA</v>
          </cell>
          <cell r="I59">
            <v>0</v>
          </cell>
          <cell r="J59"/>
          <cell r="K59"/>
          <cell r="L59"/>
          <cell r="M59">
            <v>0</v>
          </cell>
          <cell r="N59">
            <v>0</v>
          </cell>
          <cell r="O59">
            <v>6</v>
          </cell>
          <cell r="P59">
            <v>6</v>
          </cell>
        </row>
        <row r="60">
          <cell r="H60" t="str">
            <v>105509-P.S.R. GUALLIGUAICA</v>
          </cell>
          <cell r="I60">
            <v>0</v>
          </cell>
          <cell r="J60"/>
          <cell r="K60">
            <v>4</v>
          </cell>
          <cell r="L60"/>
          <cell r="M60">
            <v>0</v>
          </cell>
          <cell r="N60"/>
          <cell r="O60">
            <v>6</v>
          </cell>
          <cell r="P60">
            <v>10</v>
          </cell>
        </row>
        <row r="61">
          <cell r="H61" t="str">
            <v>Total 04106-VICUÑA</v>
          </cell>
          <cell r="I61">
            <v>166</v>
          </cell>
          <cell r="J61">
            <v>152</v>
          </cell>
          <cell r="K61">
            <v>167</v>
          </cell>
          <cell r="L61">
            <v>115</v>
          </cell>
          <cell r="M61">
            <v>120</v>
          </cell>
          <cell r="N61">
            <v>122</v>
          </cell>
          <cell r="O61">
            <v>178</v>
          </cell>
          <cell r="P61">
            <v>1020</v>
          </cell>
        </row>
        <row r="62">
          <cell r="H62" t="str">
            <v>04201-ILLAPEL</v>
          </cell>
          <cell r="I62"/>
          <cell r="J62"/>
          <cell r="K62"/>
          <cell r="L62"/>
          <cell r="M62"/>
          <cell r="N62"/>
          <cell r="O62"/>
          <cell r="P62"/>
        </row>
        <row r="63">
          <cell r="H63" t="str">
            <v>105103-HOSPITAL ILLAPEL</v>
          </cell>
          <cell r="I63">
            <v>545</v>
          </cell>
          <cell r="J63">
            <v>429</v>
          </cell>
          <cell r="K63">
            <v>162</v>
          </cell>
          <cell r="L63">
            <v>171</v>
          </cell>
          <cell r="M63">
            <v>82</v>
          </cell>
          <cell r="N63">
            <v>123</v>
          </cell>
          <cell r="O63">
            <v>102</v>
          </cell>
          <cell r="P63">
            <v>1614</v>
          </cell>
        </row>
        <row r="64">
          <cell r="H64" t="str">
            <v>105326-CESFAM SAN RAFAEL</v>
          </cell>
          <cell r="I64">
            <v>46</v>
          </cell>
          <cell r="J64">
            <v>44</v>
          </cell>
          <cell r="K64"/>
          <cell r="L64">
            <v>45</v>
          </cell>
          <cell r="M64">
            <v>57</v>
          </cell>
          <cell r="N64">
            <v>49</v>
          </cell>
          <cell r="O64">
            <v>83</v>
          </cell>
          <cell r="P64">
            <v>324</v>
          </cell>
        </row>
        <row r="65">
          <cell r="H65" t="str">
            <v xml:space="preserve">105443-P.S.R. CARCAMO                   </v>
          </cell>
          <cell r="I65">
            <v>5</v>
          </cell>
          <cell r="J65">
            <v>2</v>
          </cell>
          <cell r="K65"/>
          <cell r="L65">
            <v>5</v>
          </cell>
          <cell r="M65">
            <v>6</v>
          </cell>
          <cell r="N65">
            <v>1</v>
          </cell>
          <cell r="O65"/>
          <cell r="P65">
            <v>19</v>
          </cell>
        </row>
        <row r="66">
          <cell r="H66" t="str">
            <v>105444-P.S.R. HUINTIL</v>
          </cell>
          <cell r="I66">
            <v>3</v>
          </cell>
          <cell r="J66">
            <v>1</v>
          </cell>
          <cell r="K66"/>
          <cell r="L66"/>
          <cell r="M66">
            <v>1</v>
          </cell>
          <cell r="N66">
            <v>4</v>
          </cell>
          <cell r="O66"/>
          <cell r="P66">
            <v>9</v>
          </cell>
        </row>
        <row r="67">
          <cell r="H67" t="str">
            <v>105445-P.S.R. LIMAHUIDA</v>
          </cell>
          <cell r="I67">
            <v>5</v>
          </cell>
          <cell r="J67"/>
          <cell r="K67"/>
          <cell r="L67"/>
          <cell r="M67">
            <v>2</v>
          </cell>
          <cell r="N67">
            <v>1</v>
          </cell>
          <cell r="O67"/>
          <cell r="P67">
            <v>8</v>
          </cell>
        </row>
        <row r="68">
          <cell r="H68" t="str">
            <v>105446-P.S.R. MATANCILLA</v>
          </cell>
          <cell r="I68">
            <v>1</v>
          </cell>
          <cell r="J68">
            <v>1</v>
          </cell>
          <cell r="K68"/>
          <cell r="L68">
            <v>3</v>
          </cell>
          <cell r="M68"/>
          <cell r="N68">
            <v>1</v>
          </cell>
          <cell r="O68"/>
          <cell r="P68">
            <v>6</v>
          </cell>
        </row>
        <row r="69">
          <cell r="H69" t="str">
            <v>105447-P.S.R. PERALILLO</v>
          </cell>
          <cell r="I69">
            <v>2</v>
          </cell>
          <cell r="J69">
            <v>2</v>
          </cell>
          <cell r="K69"/>
          <cell r="L69">
            <v>3</v>
          </cell>
          <cell r="M69">
            <v>5</v>
          </cell>
          <cell r="N69">
            <v>5</v>
          </cell>
          <cell r="O69"/>
          <cell r="P69">
            <v>17</v>
          </cell>
        </row>
        <row r="70">
          <cell r="H70" t="str">
            <v>105448-P.S.R. SANTA VIRGINIA</v>
          </cell>
          <cell r="I70">
            <v>2</v>
          </cell>
          <cell r="J70"/>
          <cell r="K70"/>
          <cell r="L70">
            <v>2</v>
          </cell>
          <cell r="M70"/>
          <cell r="N70">
            <v>7</v>
          </cell>
          <cell r="O70"/>
          <cell r="P70">
            <v>11</v>
          </cell>
        </row>
        <row r="71">
          <cell r="H71" t="str">
            <v>105449-P.S.R. TUNGA NORTE</v>
          </cell>
          <cell r="I71"/>
          <cell r="J71"/>
          <cell r="K71"/>
          <cell r="L71"/>
          <cell r="M71"/>
          <cell r="N71">
            <v>4</v>
          </cell>
          <cell r="O71"/>
          <cell r="P71">
            <v>4</v>
          </cell>
        </row>
        <row r="72">
          <cell r="H72" t="str">
            <v>105485-P.S.R. PLAN DE HORNOS</v>
          </cell>
          <cell r="I72">
            <v>6</v>
          </cell>
          <cell r="J72"/>
          <cell r="K72"/>
          <cell r="L72">
            <v>4</v>
          </cell>
          <cell r="M72">
            <v>3</v>
          </cell>
          <cell r="N72">
            <v>8</v>
          </cell>
          <cell r="O72"/>
          <cell r="P72">
            <v>21</v>
          </cell>
        </row>
        <row r="73">
          <cell r="H73" t="str">
            <v>105486-P.S.R. TUNGA SUR</v>
          </cell>
          <cell r="I73">
            <v>4</v>
          </cell>
          <cell r="J73">
            <v>1</v>
          </cell>
          <cell r="K73"/>
          <cell r="L73">
            <v>6</v>
          </cell>
          <cell r="M73"/>
          <cell r="N73">
            <v>3</v>
          </cell>
          <cell r="O73"/>
          <cell r="P73">
            <v>14</v>
          </cell>
        </row>
        <row r="74">
          <cell r="H74" t="str">
            <v>105487-P.S.R. CAÑAS UNO</v>
          </cell>
          <cell r="I74">
            <v>4</v>
          </cell>
          <cell r="J74">
            <v>15</v>
          </cell>
          <cell r="K74"/>
          <cell r="L74">
            <v>13</v>
          </cell>
          <cell r="M74">
            <v>10</v>
          </cell>
          <cell r="N74">
            <v>8</v>
          </cell>
          <cell r="O74"/>
          <cell r="P74">
            <v>50</v>
          </cell>
        </row>
        <row r="75">
          <cell r="H75" t="str">
            <v>105496-P.S.R. PINTACURA SUR</v>
          </cell>
          <cell r="I75">
            <v>1</v>
          </cell>
          <cell r="J75"/>
          <cell r="K75"/>
          <cell r="L75">
            <v>2</v>
          </cell>
          <cell r="M75">
            <v>1</v>
          </cell>
          <cell r="N75"/>
          <cell r="O75"/>
          <cell r="P75">
            <v>4</v>
          </cell>
        </row>
        <row r="76">
          <cell r="H76" t="str">
            <v>105504-P.S.R. SOCAVON</v>
          </cell>
          <cell r="I76">
            <v>1</v>
          </cell>
          <cell r="J76"/>
          <cell r="K76"/>
          <cell r="L76">
            <v>4</v>
          </cell>
          <cell r="M76">
            <v>2</v>
          </cell>
          <cell r="N76">
            <v>4</v>
          </cell>
          <cell r="O76"/>
          <cell r="P76">
            <v>11</v>
          </cell>
        </row>
        <row r="77">
          <cell r="H77" t="str">
            <v>Total 04201-ILLAPEL</v>
          </cell>
          <cell r="I77">
            <v>625</v>
          </cell>
          <cell r="J77">
            <v>495</v>
          </cell>
          <cell r="K77">
            <v>162</v>
          </cell>
          <cell r="L77">
            <v>258</v>
          </cell>
          <cell r="M77">
            <v>169</v>
          </cell>
          <cell r="N77">
            <v>218</v>
          </cell>
          <cell r="O77">
            <v>185</v>
          </cell>
          <cell r="P77">
            <v>2112</v>
          </cell>
        </row>
        <row r="78">
          <cell r="H78" t="str">
            <v>04202-CANELA</v>
          </cell>
          <cell r="I78"/>
          <cell r="J78"/>
          <cell r="K78"/>
          <cell r="L78"/>
          <cell r="M78"/>
          <cell r="N78"/>
          <cell r="O78"/>
          <cell r="P78"/>
        </row>
        <row r="79">
          <cell r="H79" t="str">
            <v>105309-CES. RURAL CANELA</v>
          </cell>
          <cell r="I79">
            <v>68</v>
          </cell>
          <cell r="J79">
            <v>60</v>
          </cell>
          <cell r="K79">
            <v>77</v>
          </cell>
          <cell r="L79">
            <v>69</v>
          </cell>
          <cell r="M79">
            <v>73</v>
          </cell>
          <cell r="N79">
            <v>93</v>
          </cell>
          <cell r="O79">
            <v>101</v>
          </cell>
          <cell r="P79">
            <v>541</v>
          </cell>
        </row>
        <row r="80">
          <cell r="H80" t="str">
            <v>Total 04202-CANELA</v>
          </cell>
          <cell r="I80">
            <v>68</v>
          </cell>
          <cell r="J80">
            <v>60</v>
          </cell>
          <cell r="K80">
            <v>77</v>
          </cell>
          <cell r="L80">
            <v>69</v>
          </cell>
          <cell r="M80">
            <v>73</v>
          </cell>
          <cell r="N80">
            <v>93</v>
          </cell>
          <cell r="O80">
            <v>101</v>
          </cell>
          <cell r="P80">
            <v>541</v>
          </cell>
        </row>
        <row r="81">
          <cell r="H81" t="str">
            <v>04203-LOS VILOS</v>
          </cell>
          <cell r="I81"/>
          <cell r="J81"/>
          <cell r="K81"/>
          <cell r="L81"/>
          <cell r="M81"/>
          <cell r="N81"/>
          <cell r="O81"/>
          <cell r="P81"/>
        </row>
        <row r="82">
          <cell r="H82" t="str">
            <v>105108-HOSPITAL LOS VILOS</v>
          </cell>
          <cell r="I82">
            <v>131</v>
          </cell>
          <cell r="J82">
            <v>142</v>
          </cell>
          <cell r="K82">
            <v>14</v>
          </cell>
          <cell r="L82">
            <v>100</v>
          </cell>
          <cell r="M82">
            <v>149</v>
          </cell>
          <cell r="N82">
            <v>147</v>
          </cell>
          <cell r="O82">
            <v>145</v>
          </cell>
          <cell r="P82">
            <v>828</v>
          </cell>
        </row>
        <row r="83">
          <cell r="H83" t="str">
            <v xml:space="preserve">105478-P.S.R. CAIMANES                   </v>
          </cell>
          <cell r="I83">
            <v>1</v>
          </cell>
          <cell r="J83">
            <v>4</v>
          </cell>
          <cell r="K83">
            <v>10</v>
          </cell>
          <cell r="L83">
            <v>3</v>
          </cell>
          <cell r="M83">
            <v>4</v>
          </cell>
          <cell r="N83">
            <v>5</v>
          </cell>
          <cell r="O83">
            <v>3</v>
          </cell>
          <cell r="P83">
            <v>30</v>
          </cell>
        </row>
        <row r="84">
          <cell r="H84" t="str">
            <v>105479-P.S.R. GUANGUALI</v>
          </cell>
          <cell r="I84"/>
          <cell r="J84">
            <v>2</v>
          </cell>
          <cell r="K84">
            <v>2</v>
          </cell>
          <cell r="L84">
            <v>4</v>
          </cell>
          <cell r="M84">
            <v>5</v>
          </cell>
          <cell r="N84">
            <v>7</v>
          </cell>
          <cell r="O84">
            <v>2</v>
          </cell>
          <cell r="P84">
            <v>22</v>
          </cell>
        </row>
        <row r="85">
          <cell r="H85" t="str">
            <v>105480-P.S.R. QUILIMARI</v>
          </cell>
          <cell r="I85">
            <v>9</v>
          </cell>
          <cell r="J85">
            <v>8</v>
          </cell>
          <cell r="K85">
            <v>8</v>
          </cell>
          <cell r="L85">
            <v>4</v>
          </cell>
          <cell r="M85">
            <v>4</v>
          </cell>
          <cell r="N85">
            <v>3</v>
          </cell>
          <cell r="O85">
            <v>6</v>
          </cell>
          <cell r="P85">
            <v>42</v>
          </cell>
        </row>
        <row r="86">
          <cell r="H86" t="str">
            <v>105481-P.S.R. TILAMA</v>
          </cell>
          <cell r="I86"/>
          <cell r="J86"/>
          <cell r="K86">
            <v>1</v>
          </cell>
          <cell r="L86"/>
          <cell r="M86">
            <v>1</v>
          </cell>
          <cell r="N86"/>
          <cell r="O86">
            <v>1</v>
          </cell>
          <cell r="P86">
            <v>3</v>
          </cell>
        </row>
        <row r="87">
          <cell r="H87" t="str">
            <v>105511-P.S.R. LOS CONDORES</v>
          </cell>
          <cell r="I87">
            <v>1</v>
          </cell>
          <cell r="J87">
            <v>1</v>
          </cell>
          <cell r="K87">
            <v>5</v>
          </cell>
          <cell r="L87">
            <v>1</v>
          </cell>
          <cell r="M87">
            <v>2</v>
          </cell>
          <cell r="N87">
            <v>1</v>
          </cell>
          <cell r="O87">
            <v>5</v>
          </cell>
          <cell r="P87">
            <v>16</v>
          </cell>
        </row>
        <row r="88">
          <cell r="H88" t="str">
            <v>Total 04203-LOS VILOS</v>
          </cell>
          <cell r="I88">
            <v>142</v>
          </cell>
          <cell r="J88">
            <v>157</v>
          </cell>
          <cell r="K88">
            <v>40</v>
          </cell>
          <cell r="L88">
            <v>112</v>
          </cell>
          <cell r="M88">
            <v>165</v>
          </cell>
          <cell r="N88">
            <v>163</v>
          </cell>
          <cell r="O88">
            <v>162</v>
          </cell>
          <cell r="P88">
            <v>941</v>
          </cell>
        </row>
        <row r="89">
          <cell r="H89" t="str">
            <v>04204-SALAMANCA</v>
          </cell>
          <cell r="I89"/>
          <cell r="J89"/>
          <cell r="K89"/>
          <cell r="L89"/>
          <cell r="M89"/>
          <cell r="N89"/>
          <cell r="O89"/>
          <cell r="P89"/>
        </row>
        <row r="90">
          <cell r="H90" t="str">
            <v>105104-HOSPITAL SALAMANCA</v>
          </cell>
          <cell r="I90">
            <v>165</v>
          </cell>
          <cell r="J90">
            <v>173</v>
          </cell>
          <cell r="K90">
            <v>175</v>
          </cell>
          <cell r="L90">
            <v>110</v>
          </cell>
          <cell r="M90">
            <v>159</v>
          </cell>
          <cell r="N90">
            <v>145</v>
          </cell>
          <cell r="O90">
            <v>181</v>
          </cell>
          <cell r="P90">
            <v>1108</v>
          </cell>
        </row>
        <row r="91">
          <cell r="H91" t="str">
            <v xml:space="preserve">105452-P.S.R. CUNCUMEN                 </v>
          </cell>
          <cell r="I91"/>
          <cell r="J91"/>
          <cell r="K91">
            <v>13</v>
          </cell>
          <cell r="L91">
            <v>3</v>
          </cell>
          <cell r="M91">
            <v>2</v>
          </cell>
          <cell r="N91">
            <v>20</v>
          </cell>
          <cell r="O91">
            <v>3</v>
          </cell>
          <cell r="P91">
            <v>41</v>
          </cell>
        </row>
        <row r="92">
          <cell r="H92" t="str">
            <v>105453-P.S.R. TRANQUILLA</v>
          </cell>
          <cell r="I92"/>
          <cell r="J92"/>
          <cell r="K92">
            <v>31</v>
          </cell>
          <cell r="L92">
            <v>6</v>
          </cell>
          <cell r="M92">
            <v>16</v>
          </cell>
          <cell r="N92">
            <v>7</v>
          </cell>
          <cell r="O92">
            <v>8</v>
          </cell>
          <cell r="P92">
            <v>68</v>
          </cell>
        </row>
        <row r="93">
          <cell r="H93" t="str">
            <v>105454-P.S.R. CUNLAGUA</v>
          </cell>
          <cell r="I93"/>
          <cell r="J93"/>
          <cell r="K93">
            <v>7</v>
          </cell>
          <cell r="L93">
            <v>2</v>
          </cell>
          <cell r="M93"/>
          <cell r="N93">
            <v>2</v>
          </cell>
          <cell r="O93">
            <v>2</v>
          </cell>
          <cell r="P93">
            <v>13</v>
          </cell>
        </row>
        <row r="94">
          <cell r="H94" t="str">
            <v>105455-P.S.R. CHILLEPIN</v>
          </cell>
          <cell r="I94"/>
          <cell r="J94"/>
          <cell r="K94">
            <v>19</v>
          </cell>
          <cell r="L94">
            <v>1</v>
          </cell>
          <cell r="M94">
            <v>1</v>
          </cell>
          <cell r="N94">
            <v>2</v>
          </cell>
          <cell r="O94">
            <v>1</v>
          </cell>
          <cell r="P94">
            <v>24</v>
          </cell>
        </row>
        <row r="95">
          <cell r="H95" t="str">
            <v>105456-P.S.R. LLIMPO</v>
          </cell>
          <cell r="I95"/>
          <cell r="J95"/>
          <cell r="K95">
            <v>27</v>
          </cell>
          <cell r="L95">
            <v>2</v>
          </cell>
          <cell r="M95">
            <v>4</v>
          </cell>
          <cell r="N95">
            <v>9</v>
          </cell>
          <cell r="O95">
            <v>3</v>
          </cell>
          <cell r="P95">
            <v>45</v>
          </cell>
        </row>
        <row r="96">
          <cell r="H96" t="str">
            <v>105457-P.S.R. SAN AGUSTIN</v>
          </cell>
          <cell r="I96"/>
          <cell r="J96"/>
          <cell r="K96">
            <v>6</v>
          </cell>
          <cell r="L96">
            <v>3</v>
          </cell>
          <cell r="M96">
            <v>2</v>
          </cell>
          <cell r="N96">
            <v>2</v>
          </cell>
          <cell r="O96">
            <v>1</v>
          </cell>
          <cell r="P96">
            <v>14</v>
          </cell>
        </row>
        <row r="97">
          <cell r="H97" t="str">
            <v>105458-P.S.R. TAHUINCO</v>
          </cell>
          <cell r="I97"/>
          <cell r="J97"/>
          <cell r="K97">
            <v>59</v>
          </cell>
          <cell r="L97">
            <v>9</v>
          </cell>
          <cell r="M97">
            <v>22</v>
          </cell>
          <cell r="N97">
            <v>8</v>
          </cell>
          <cell r="O97">
            <v>10</v>
          </cell>
          <cell r="P97">
            <v>108</v>
          </cell>
        </row>
        <row r="98">
          <cell r="H98" t="str">
            <v>105491-P.S.R. QUELEN BAJO</v>
          </cell>
          <cell r="I98"/>
          <cell r="J98"/>
          <cell r="K98">
            <v>31</v>
          </cell>
          <cell r="L98">
            <v>4</v>
          </cell>
          <cell r="M98">
            <v>6</v>
          </cell>
          <cell r="N98">
            <v>8</v>
          </cell>
          <cell r="O98">
            <v>7</v>
          </cell>
          <cell r="P98">
            <v>56</v>
          </cell>
        </row>
        <row r="99">
          <cell r="H99" t="str">
            <v>105492-P.S.R. CAMISA</v>
          </cell>
          <cell r="I99"/>
          <cell r="J99"/>
          <cell r="K99">
            <v>5</v>
          </cell>
          <cell r="L99">
            <v>4</v>
          </cell>
          <cell r="M99">
            <v>8</v>
          </cell>
          <cell r="N99">
            <v>2</v>
          </cell>
          <cell r="O99">
            <v>2</v>
          </cell>
          <cell r="P99">
            <v>21</v>
          </cell>
        </row>
        <row r="100">
          <cell r="H100" t="str">
            <v>105501-P.S.R. ARBOLEDA GRANDE</v>
          </cell>
          <cell r="I100"/>
          <cell r="J100"/>
          <cell r="K100">
            <v>33</v>
          </cell>
          <cell r="L100">
            <v>8</v>
          </cell>
          <cell r="M100">
            <v>4</v>
          </cell>
          <cell r="N100">
            <v>1</v>
          </cell>
          <cell r="O100">
            <v>1</v>
          </cell>
          <cell r="P100">
            <v>47</v>
          </cell>
        </row>
        <row r="101">
          <cell r="H101" t="str">
            <v>Total 04204-SALAMANCA</v>
          </cell>
          <cell r="I101">
            <v>165</v>
          </cell>
          <cell r="J101">
            <v>173</v>
          </cell>
          <cell r="K101">
            <v>406</v>
          </cell>
          <cell r="L101">
            <v>152</v>
          </cell>
          <cell r="M101">
            <v>224</v>
          </cell>
          <cell r="N101">
            <v>206</v>
          </cell>
          <cell r="O101">
            <v>219</v>
          </cell>
          <cell r="P101">
            <v>1545</v>
          </cell>
        </row>
        <row r="102">
          <cell r="H102" t="str">
            <v>04301-OVALLE</v>
          </cell>
          <cell r="I102"/>
          <cell r="J102"/>
          <cell r="K102"/>
          <cell r="L102"/>
          <cell r="M102"/>
          <cell r="N102"/>
          <cell r="O102"/>
          <cell r="P102"/>
        </row>
        <row r="103">
          <cell r="H103" t="str">
            <v>105102-HOSPITAL OVALLE</v>
          </cell>
          <cell r="I103">
            <v>1409</v>
          </cell>
          <cell r="J103">
            <v>1327</v>
          </cell>
          <cell r="K103">
            <v>1522</v>
          </cell>
          <cell r="L103">
            <v>1110</v>
          </cell>
          <cell r="M103">
            <v>0</v>
          </cell>
          <cell r="N103">
            <v>0</v>
          </cell>
          <cell r="O103">
            <v>0</v>
          </cell>
          <cell r="P103">
            <v>5368</v>
          </cell>
        </row>
        <row r="104">
          <cell r="H104" t="str">
            <v>105315-CES. RURAL C. DE TAMAYA</v>
          </cell>
          <cell r="I104">
            <v>113</v>
          </cell>
          <cell r="J104">
            <v>93</v>
          </cell>
          <cell r="K104">
            <v>49</v>
          </cell>
          <cell r="L104">
            <v>49</v>
          </cell>
          <cell r="M104">
            <v>83</v>
          </cell>
          <cell r="N104">
            <v>56</v>
          </cell>
          <cell r="O104">
            <v>51</v>
          </cell>
          <cell r="P104">
            <v>494</v>
          </cell>
        </row>
        <row r="105">
          <cell r="H105" t="str">
            <v>105317-CES. JORGE JORDAN D.</v>
          </cell>
          <cell r="I105">
            <v>225</v>
          </cell>
          <cell r="J105">
            <v>217</v>
          </cell>
          <cell r="K105">
            <v>251</v>
          </cell>
          <cell r="L105">
            <v>168</v>
          </cell>
          <cell r="M105">
            <v>198</v>
          </cell>
          <cell r="N105">
            <v>162</v>
          </cell>
          <cell r="O105">
            <v>200</v>
          </cell>
          <cell r="P105">
            <v>1421</v>
          </cell>
        </row>
        <row r="106">
          <cell r="H106" t="str">
            <v>105322-CES. MARCOS MACUADA</v>
          </cell>
          <cell r="I106">
            <v>161</v>
          </cell>
          <cell r="J106">
            <v>216</v>
          </cell>
          <cell r="K106">
            <v>236</v>
          </cell>
          <cell r="L106">
            <v>197</v>
          </cell>
          <cell r="M106">
            <v>256</v>
          </cell>
          <cell r="N106">
            <v>205</v>
          </cell>
          <cell r="O106">
            <v>172</v>
          </cell>
          <cell r="P106">
            <v>1443</v>
          </cell>
        </row>
        <row r="107">
          <cell r="H107" t="str">
            <v>105324-CES. SOTAQUI</v>
          </cell>
          <cell r="I107">
            <v>34</v>
          </cell>
          <cell r="J107">
            <v>30</v>
          </cell>
          <cell r="K107">
            <v>35</v>
          </cell>
          <cell r="L107">
            <v>24</v>
          </cell>
          <cell r="M107">
            <v>47</v>
          </cell>
          <cell r="N107">
            <v>22</v>
          </cell>
          <cell r="O107">
            <v>46</v>
          </cell>
          <cell r="P107">
            <v>238</v>
          </cell>
        </row>
        <row r="108">
          <cell r="H108" t="str">
            <v>105415-P.S.R. BARRAZA</v>
          </cell>
          <cell r="I108">
            <v>24</v>
          </cell>
          <cell r="J108">
            <v>22</v>
          </cell>
          <cell r="K108">
            <v>17</v>
          </cell>
          <cell r="L108">
            <v>14</v>
          </cell>
          <cell r="M108">
            <v>9</v>
          </cell>
          <cell r="N108">
            <v>18</v>
          </cell>
          <cell r="O108">
            <v>14</v>
          </cell>
          <cell r="P108">
            <v>118</v>
          </cell>
        </row>
        <row r="109">
          <cell r="H109" t="str">
            <v xml:space="preserve">105416-P.S.R. CAMARICO                  </v>
          </cell>
          <cell r="I109">
            <v>6</v>
          </cell>
          <cell r="J109">
            <v>12</v>
          </cell>
          <cell r="K109">
            <v>13</v>
          </cell>
          <cell r="L109">
            <v>8</v>
          </cell>
          <cell r="M109">
            <v>9</v>
          </cell>
          <cell r="N109">
            <v>9</v>
          </cell>
          <cell r="O109">
            <v>8</v>
          </cell>
          <cell r="P109">
            <v>65</v>
          </cell>
        </row>
        <row r="110">
          <cell r="H110" t="str">
            <v>105417-P.S.R. ALCONES BAJOS</v>
          </cell>
          <cell r="I110">
            <v>6</v>
          </cell>
          <cell r="J110">
            <v>10</v>
          </cell>
          <cell r="K110">
            <v>7</v>
          </cell>
          <cell r="L110"/>
          <cell r="M110">
            <v>11</v>
          </cell>
          <cell r="N110">
            <v>2</v>
          </cell>
          <cell r="O110">
            <v>10</v>
          </cell>
          <cell r="P110">
            <v>46</v>
          </cell>
        </row>
        <row r="111">
          <cell r="H111" t="str">
            <v>105419-P.S.R. LAS SOSSAS</v>
          </cell>
          <cell r="I111"/>
          <cell r="J111">
            <v>18</v>
          </cell>
          <cell r="K111">
            <v>14</v>
          </cell>
          <cell r="L111">
            <v>4</v>
          </cell>
          <cell r="M111">
            <v>7</v>
          </cell>
          <cell r="N111">
            <v>9</v>
          </cell>
          <cell r="O111">
            <v>12</v>
          </cell>
          <cell r="P111">
            <v>64</v>
          </cell>
        </row>
        <row r="112">
          <cell r="H112" t="str">
            <v>105420-P.S.R. LIMARI</v>
          </cell>
          <cell r="I112">
            <v>7</v>
          </cell>
          <cell r="J112">
            <v>13</v>
          </cell>
          <cell r="K112">
            <v>11</v>
          </cell>
          <cell r="L112">
            <v>12</v>
          </cell>
          <cell r="M112">
            <v>18</v>
          </cell>
          <cell r="N112"/>
          <cell r="O112">
            <v>35</v>
          </cell>
          <cell r="P112">
            <v>96</v>
          </cell>
        </row>
        <row r="113">
          <cell r="H113" t="str">
            <v>105422-P.S.R. HORNILLOS</v>
          </cell>
          <cell r="I113">
            <v>2</v>
          </cell>
          <cell r="J113">
            <v>1</v>
          </cell>
          <cell r="K113"/>
          <cell r="L113">
            <v>3</v>
          </cell>
          <cell r="M113">
            <v>2</v>
          </cell>
          <cell r="N113">
            <v>1</v>
          </cell>
          <cell r="O113">
            <v>2</v>
          </cell>
          <cell r="P113">
            <v>11</v>
          </cell>
        </row>
        <row r="114">
          <cell r="H114" t="str">
            <v>105437-P.S.R. CHALINGA</v>
          </cell>
          <cell r="I114">
            <v>2</v>
          </cell>
          <cell r="J114">
            <v>6</v>
          </cell>
          <cell r="K114">
            <v>5</v>
          </cell>
          <cell r="L114">
            <v>4</v>
          </cell>
          <cell r="M114">
            <v>5</v>
          </cell>
          <cell r="N114">
            <v>5</v>
          </cell>
          <cell r="O114">
            <v>8</v>
          </cell>
          <cell r="P114">
            <v>35</v>
          </cell>
        </row>
        <row r="115">
          <cell r="H115" t="str">
            <v>105439-P.S.R. CERRO BLANCO</v>
          </cell>
          <cell r="I115">
            <v>0</v>
          </cell>
          <cell r="J115">
            <v>1</v>
          </cell>
          <cell r="K115">
            <v>1</v>
          </cell>
          <cell r="L115">
            <v>1</v>
          </cell>
          <cell r="M115">
            <v>2</v>
          </cell>
          <cell r="N115">
            <v>2</v>
          </cell>
          <cell r="O115">
            <v>2</v>
          </cell>
          <cell r="P115">
            <v>9</v>
          </cell>
        </row>
        <row r="116">
          <cell r="H116" t="str">
            <v>105507-P.S.R. HUAMALATA</v>
          </cell>
          <cell r="I116">
            <v>5</v>
          </cell>
          <cell r="J116">
            <v>16</v>
          </cell>
          <cell r="K116">
            <v>14</v>
          </cell>
          <cell r="L116">
            <v>7</v>
          </cell>
          <cell r="M116">
            <v>14</v>
          </cell>
          <cell r="N116">
            <v>5</v>
          </cell>
          <cell r="O116">
            <v>9</v>
          </cell>
          <cell r="P116">
            <v>70</v>
          </cell>
        </row>
        <row r="117">
          <cell r="H117" t="str">
            <v>105510-P.S.R. RECOLETA</v>
          </cell>
          <cell r="I117"/>
          <cell r="J117">
            <v>25</v>
          </cell>
          <cell r="K117">
            <v>13</v>
          </cell>
          <cell r="L117">
            <v>5</v>
          </cell>
          <cell r="M117">
            <v>11</v>
          </cell>
          <cell r="N117">
            <v>7</v>
          </cell>
          <cell r="O117">
            <v>11</v>
          </cell>
          <cell r="P117">
            <v>72</v>
          </cell>
        </row>
        <row r="118">
          <cell r="H118" t="str">
            <v>105722-CECOF SAN JOSE DE LA DEHESA</v>
          </cell>
          <cell r="I118">
            <v>29</v>
          </cell>
          <cell r="J118">
            <v>90</v>
          </cell>
          <cell r="K118">
            <v>47</v>
          </cell>
          <cell r="L118">
            <v>11</v>
          </cell>
          <cell r="M118">
            <v>34</v>
          </cell>
          <cell r="N118">
            <v>27</v>
          </cell>
          <cell r="O118">
            <v>18</v>
          </cell>
          <cell r="P118">
            <v>256</v>
          </cell>
        </row>
        <row r="119">
          <cell r="H119" t="str">
            <v>105723-CECOF LIMARI</v>
          </cell>
          <cell r="I119">
            <v>53</v>
          </cell>
          <cell r="J119">
            <v>49</v>
          </cell>
          <cell r="K119">
            <v>34</v>
          </cell>
          <cell r="L119">
            <v>32</v>
          </cell>
          <cell r="M119">
            <v>49</v>
          </cell>
          <cell r="N119">
            <v>22</v>
          </cell>
          <cell r="O119"/>
          <cell r="P119">
            <v>239</v>
          </cell>
        </row>
        <row r="120">
          <cell r="H120" t="str">
            <v>200258-CECOF LOS COPIHUES</v>
          </cell>
          <cell r="I120"/>
          <cell r="J120">
            <v>20</v>
          </cell>
          <cell r="K120"/>
          <cell r="L120">
            <v>53</v>
          </cell>
          <cell r="M120">
            <v>22</v>
          </cell>
          <cell r="N120">
            <v>7</v>
          </cell>
          <cell r="O120">
            <v>18</v>
          </cell>
          <cell r="P120">
            <v>120</v>
          </cell>
        </row>
        <row r="121">
          <cell r="H121" t="str">
            <v>Total 04301-OVALLE</v>
          </cell>
          <cell r="I121">
            <v>2076</v>
          </cell>
          <cell r="J121">
            <v>2166</v>
          </cell>
          <cell r="K121">
            <v>2269</v>
          </cell>
          <cell r="L121">
            <v>1702</v>
          </cell>
          <cell r="M121">
            <v>777</v>
          </cell>
          <cell r="N121">
            <v>559</v>
          </cell>
          <cell r="O121">
            <v>616</v>
          </cell>
          <cell r="P121">
            <v>10165</v>
          </cell>
        </row>
        <row r="122">
          <cell r="H122" t="str">
            <v>04302-COMBARBALÁ</v>
          </cell>
          <cell r="I122"/>
          <cell r="J122"/>
          <cell r="K122"/>
          <cell r="L122"/>
          <cell r="M122"/>
          <cell r="N122"/>
          <cell r="O122"/>
          <cell r="P122"/>
        </row>
        <row r="123">
          <cell r="H123" t="str">
            <v>105105-HOSPITAL COMBARBALA</v>
          </cell>
          <cell r="I123">
            <v>76</v>
          </cell>
          <cell r="J123">
            <v>48</v>
          </cell>
          <cell r="K123">
            <v>44</v>
          </cell>
          <cell r="L123">
            <v>42</v>
          </cell>
          <cell r="M123">
            <v>71</v>
          </cell>
          <cell r="N123">
            <v>50</v>
          </cell>
          <cell r="O123">
            <v>55</v>
          </cell>
          <cell r="P123">
            <v>386</v>
          </cell>
        </row>
        <row r="124">
          <cell r="H124" t="str">
            <v>105433-P.S.R. SAN LORENZO</v>
          </cell>
          <cell r="I124"/>
          <cell r="J124">
            <v>1</v>
          </cell>
          <cell r="K124">
            <v>1</v>
          </cell>
          <cell r="L124">
            <v>2</v>
          </cell>
          <cell r="M124"/>
          <cell r="N124">
            <v>1</v>
          </cell>
          <cell r="O124"/>
          <cell r="P124">
            <v>5</v>
          </cell>
        </row>
        <row r="125">
          <cell r="H125" t="str">
            <v>105434-P.S.R. SAN MARCOS</v>
          </cell>
          <cell r="I125">
            <v>3</v>
          </cell>
          <cell r="J125">
            <v>2</v>
          </cell>
          <cell r="K125">
            <v>5</v>
          </cell>
          <cell r="L125"/>
          <cell r="M125"/>
          <cell r="N125">
            <v>3</v>
          </cell>
          <cell r="O125">
            <v>5</v>
          </cell>
          <cell r="P125">
            <v>18</v>
          </cell>
        </row>
        <row r="126">
          <cell r="H126" t="str">
            <v>105441-P.S.R. MANQUEHUA</v>
          </cell>
          <cell r="I126">
            <v>5</v>
          </cell>
          <cell r="J126">
            <v>3</v>
          </cell>
          <cell r="K126"/>
          <cell r="L126">
            <v>7</v>
          </cell>
          <cell r="M126">
            <v>3</v>
          </cell>
          <cell r="N126">
            <v>2</v>
          </cell>
          <cell r="O126">
            <v>4</v>
          </cell>
          <cell r="P126">
            <v>24</v>
          </cell>
        </row>
        <row r="127">
          <cell r="H127" t="str">
            <v xml:space="preserve">105459-P.S.R. BARRANCAS                </v>
          </cell>
          <cell r="I127"/>
          <cell r="J127">
            <v>1</v>
          </cell>
          <cell r="K127">
            <v>2</v>
          </cell>
          <cell r="L127">
            <v>3</v>
          </cell>
          <cell r="M127">
            <v>1</v>
          </cell>
          <cell r="N127">
            <v>4</v>
          </cell>
          <cell r="O127"/>
          <cell r="P127">
            <v>11</v>
          </cell>
        </row>
        <row r="128">
          <cell r="H128" t="str">
            <v>105460-P.S.R. COGOTI 18</v>
          </cell>
          <cell r="I128">
            <v>3</v>
          </cell>
          <cell r="J128">
            <v>10</v>
          </cell>
          <cell r="K128">
            <v>11</v>
          </cell>
          <cell r="L128">
            <v>7</v>
          </cell>
          <cell r="M128"/>
          <cell r="N128">
            <v>10</v>
          </cell>
          <cell r="O128"/>
          <cell r="P128">
            <v>41</v>
          </cell>
        </row>
        <row r="129">
          <cell r="H129" t="str">
            <v>105461-P.S.R. EL HUACHO</v>
          </cell>
          <cell r="I129">
            <v>1</v>
          </cell>
          <cell r="J129"/>
          <cell r="K129">
            <v>1</v>
          </cell>
          <cell r="L129">
            <v>2</v>
          </cell>
          <cell r="M129">
            <v>3</v>
          </cell>
          <cell r="N129">
            <v>1</v>
          </cell>
          <cell r="O129">
            <v>1</v>
          </cell>
          <cell r="P129">
            <v>9</v>
          </cell>
        </row>
        <row r="130">
          <cell r="H130" t="str">
            <v>105462-P.S.R. EL SAUCE</v>
          </cell>
          <cell r="I130"/>
          <cell r="J130">
            <v>1</v>
          </cell>
          <cell r="K130">
            <v>9</v>
          </cell>
          <cell r="L130">
            <v>2</v>
          </cell>
          <cell r="M130">
            <v>3</v>
          </cell>
          <cell r="N130">
            <v>1</v>
          </cell>
          <cell r="O130">
            <v>3</v>
          </cell>
          <cell r="P130">
            <v>19</v>
          </cell>
        </row>
        <row r="131">
          <cell r="H131" t="str">
            <v>105463-P.S.R. QUILITAPIA</v>
          </cell>
          <cell r="I131">
            <v>7</v>
          </cell>
          <cell r="J131">
            <v>2</v>
          </cell>
          <cell r="K131">
            <v>1</v>
          </cell>
          <cell r="L131">
            <v>7</v>
          </cell>
          <cell r="M131">
            <v>2</v>
          </cell>
          <cell r="N131">
            <v>2</v>
          </cell>
          <cell r="O131">
            <v>9</v>
          </cell>
          <cell r="P131">
            <v>30</v>
          </cell>
        </row>
        <row r="132">
          <cell r="H132" t="str">
            <v>105464-P.S.R. LA LIGUA</v>
          </cell>
          <cell r="I132">
            <v>3</v>
          </cell>
          <cell r="J132">
            <v>5</v>
          </cell>
          <cell r="K132">
            <v>2</v>
          </cell>
          <cell r="L132">
            <v>3</v>
          </cell>
          <cell r="M132"/>
          <cell r="N132">
            <v>2</v>
          </cell>
          <cell r="O132">
            <v>4</v>
          </cell>
          <cell r="P132">
            <v>19</v>
          </cell>
        </row>
        <row r="133">
          <cell r="H133" t="str">
            <v>105465-P.S.R. RAMADILLA</v>
          </cell>
          <cell r="I133"/>
          <cell r="J133">
            <v>1</v>
          </cell>
          <cell r="K133">
            <v>1</v>
          </cell>
          <cell r="L133">
            <v>3</v>
          </cell>
          <cell r="M133"/>
          <cell r="N133">
            <v>1</v>
          </cell>
          <cell r="O133">
            <v>2</v>
          </cell>
          <cell r="P133">
            <v>8</v>
          </cell>
        </row>
        <row r="134">
          <cell r="H134" t="str">
            <v>105466-P.S.R. VALLE HERMOSO</v>
          </cell>
          <cell r="I134">
            <v>1</v>
          </cell>
          <cell r="J134">
            <v>1</v>
          </cell>
          <cell r="K134">
            <v>1</v>
          </cell>
          <cell r="L134">
            <v>5</v>
          </cell>
          <cell r="M134">
            <v>3</v>
          </cell>
          <cell r="N134">
            <v>4</v>
          </cell>
          <cell r="O134">
            <v>3</v>
          </cell>
          <cell r="P134">
            <v>18</v>
          </cell>
        </row>
        <row r="135">
          <cell r="H135" t="str">
            <v>105490-P.S.R. EL DURAZNO</v>
          </cell>
          <cell r="I135">
            <v>5</v>
          </cell>
          <cell r="J135">
            <v>3</v>
          </cell>
          <cell r="K135"/>
          <cell r="L135">
            <v>4</v>
          </cell>
          <cell r="M135"/>
          <cell r="N135">
            <v>6</v>
          </cell>
          <cell r="O135">
            <v>1</v>
          </cell>
          <cell r="P135">
            <v>19</v>
          </cell>
        </row>
        <row r="136">
          <cell r="H136" t="str">
            <v>Total 04302-COMBARBALÁ</v>
          </cell>
          <cell r="I136">
            <v>104</v>
          </cell>
          <cell r="J136">
            <v>78</v>
          </cell>
          <cell r="K136">
            <v>78</v>
          </cell>
          <cell r="L136">
            <v>87</v>
          </cell>
          <cell r="M136">
            <v>86</v>
          </cell>
          <cell r="N136">
            <v>87</v>
          </cell>
          <cell r="O136">
            <v>87</v>
          </cell>
          <cell r="P136">
            <v>607</v>
          </cell>
        </row>
        <row r="137">
          <cell r="H137" t="str">
            <v>04304-MONTE PATRIA</v>
          </cell>
          <cell r="I137"/>
          <cell r="J137"/>
          <cell r="K137"/>
          <cell r="L137"/>
          <cell r="M137"/>
          <cell r="N137"/>
          <cell r="O137"/>
          <cell r="P137"/>
        </row>
        <row r="138">
          <cell r="H138" t="str">
            <v>105307-CES. RURAL MONTE PATRIA</v>
          </cell>
          <cell r="I138"/>
          <cell r="J138">
            <v>102</v>
          </cell>
          <cell r="K138">
            <v>100</v>
          </cell>
          <cell r="L138">
            <v>72</v>
          </cell>
          <cell r="M138">
            <v>77</v>
          </cell>
          <cell r="N138">
            <v>56</v>
          </cell>
          <cell r="O138">
            <v>77</v>
          </cell>
          <cell r="P138">
            <v>484</v>
          </cell>
        </row>
        <row r="139">
          <cell r="H139" t="str">
            <v>105311-CES. RURAL CHAÑARAL ALTO</v>
          </cell>
          <cell r="I139">
            <v>25</v>
          </cell>
          <cell r="J139">
            <v>10</v>
          </cell>
          <cell r="K139">
            <v>55</v>
          </cell>
          <cell r="L139">
            <v>31</v>
          </cell>
          <cell r="M139">
            <v>56</v>
          </cell>
          <cell r="N139">
            <v>36</v>
          </cell>
          <cell r="O139">
            <v>21</v>
          </cell>
          <cell r="P139">
            <v>234</v>
          </cell>
        </row>
        <row r="140">
          <cell r="H140" t="str">
            <v>105312-CES. RURAL CAREN</v>
          </cell>
          <cell r="I140">
            <v>19</v>
          </cell>
          <cell r="J140">
            <v>16</v>
          </cell>
          <cell r="K140">
            <v>49</v>
          </cell>
          <cell r="L140">
            <v>21</v>
          </cell>
          <cell r="M140">
            <v>28</v>
          </cell>
          <cell r="N140">
            <v>21</v>
          </cell>
          <cell r="O140">
            <v>18</v>
          </cell>
          <cell r="P140">
            <v>172</v>
          </cell>
        </row>
        <row r="141">
          <cell r="H141" t="str">
            <v>105318-CES. RURAL EL PALQUI</v>
          </cell>
          <cell r="I141">
            <v>0</v>
          </cell>
          <cell r="J141">
            <v>46</v>
          </cell>
          <cell r="K141">
            <v>34</v>
          </cell>
          <cell r="L141">
            <v>40</v>
          </cell>
          <cell r="M141">
            <v>78</v>
          </cell>
          <cell r="N141">
            <v>47</v>
          </cell>
          <cell r="O141">
            <v>63</v>
          </cell>
          <cell r="P141">
            <v>308</v>
          </cell>
        </row>
        <row r="142">
          <cell r="H142" t="str">
            <v>Total 04304-MONTE PATRIA</v>
          </cell>
          <cell r="I142">
            <v>44</v>
          </cell>
          <cell r="J142">
            <v>174</v>
          </cell>
          <cell r="K142">
            <v>238</v>
          </cell>
          <cell r="L142">
            <v>164</v>
          </cell>
          <cell r="M142">
            <v>239</v>
          </cell>
          <cell r="N142">
            <v>160</v>
          </cell>
          <cell r="O142">
            <v>179</v>
          </cell>
          <cell r="P142">
            <v>1198</v>
          </cell>
        </row>
        <row r="143">
          <cell r="H143" t="str">
            <v>04304-PUNITAQUI</v>
          </cell>
          <cell r="I143"/>
          <cell r="J143"/>
          <cell r="K143"/>
          <cell r="L143"/>
          <cell r="M143"/>
          <cell r="N143"/>
          <cell r="O143"/>
          <cell r="P143"/>
        </row>
        <row r="144">
          <cell r="H144" t="str">
            <v>105308-CES. RURAL PUNITAQUI</v>
          </cell>
          <cell r="I144">
            <v>143</v>
          </cell>
          <cell r="J144">
            <v>104</v>
          </cell>
          <cell r="K144">
            <v>115</v>
          </cell>
          <cell r="L144">
            <v>108</v>
          </cell>
          <cell r="M144">
            <v>139</v>
          </cell>
          <cell r="N144">
            <v>64</v>
          </cell>
          <cell r="O144">
            <v>61</v>
          </cell>
          <cell r="P144">
            <v>734</v>
          </cell>
        </row>
        <row r="145">
          <cell r="H145" t="str">
            <v>Total 04304-PUNITAQUI</v>
          </cell>
          <cell r="I145">
            <v>143</v>
          </cell>
          <cell r="J145">
            <v>104</v>
          </cell>
          <cell r="K145">
            <v>115</v>
          </cell>
          <cell r="L145">
            <v>108</v>
          </cell>
          <cell r="M145">
            <v>139</v>
          </cell>
          <cell r="N145">
            <v>64</v>
          </cell>
          <cell r="O145">
            <v>61</v>
          </cell>
          <cell r="P145">
            <v>734</v>
          </cell>
        </row>
        <row r="146">
          <cell r="H146" t="str">
            <v>04305-RIO HURTADO</v>
          </cell>
          <cell r="I146"/>
          <cell r="J146"/>
          <cell r="K146"/>
          <cell r="L146"/>
          <cell r="M146"/>
          <cell r="N146"/>
          <cell r="O146"/>
          <cell r="P146"/>
        </row>
        <row r="147">
          <cell r="H147" t="str">
            <v>105310-CES. RURAL PICHASCA</v>
          </cell>
          <cell r="I147">
            <v>10</v>
          </cell>
          <cell r="J147">
            <v>6</v>
          </cell>
          <cell r="K147">
            <v>5</v>
          </cell>
          <cell r="L147">
            <v>8</v>
          </cell>
          <cell r="M147">
            <v>2</v>
          </cell>
          <cell r="N147">
            <v>8</v>
          </cell>
          <cell r="O147">
            <v>5</v>
          </cell>
          <cell r="P147">
            <v>44</v>
          </cell>
        </row>
        <row r="148">
          <cell r="H148" t="str">
            <v>105409-P.S.R. EL CHAÑAR</v>
          </cell>
          <cell r="I148">
            <v>0</v>
          </cell>
          <cell r="J148"/>
          <cell r="K148">
            <v>2</v>
          </cell>
          <cell r="L148"/>
          <cell r="M148"/>
          <cell r="N148">
            <v>0</v>
          </cell>
          <cell r="O148">
            <v>3</v>
          </cell>
          <cell r="P148">
            <v>5</v>
          </cell>
        </row>
        <row r="149">
          <cell r="H149" t="str">
            <v>105410-P.S.R. HURTADO</v>
          </cell>
          <cell r="I149"/>
          <cell r="J149"/>
          <cell r="K149">
            <v>2</v>
          </cell>
          <cell r="L149">
            <v>2</v>
          </cell>
          <cell r="M149"/>
          <cell r="N149"/>
          <cell r="O149">
            <v>1</v>
          </cell>
          <cell r="P149">
            <v>5</v>
          </cell>
        </row>
        <row r="150">
          <cell r="H150" t="str">
            <v>105411-P.S.R. LAS BREAS</v>
          </cell>
          <cell r="I150">
            <v>0</v>
          </cell>
          <cell r="J150"/>
          <cell r="K150">
            <v>3</v>
          </cell>
          <cell r="L150"/>
          <cell r="M150"/>
          <cell r="N150">
            <v>1</v>
          </cell>
          <cell r="O150"/>
          <cell r="P150">
            <v>4</v>
          </cell>
        </row>
        <row r="151">
          <cell r="H151" t="str">
            <v>105413-P.S.R. SAMO ALTO</v>
          </cell>
          <cell r="I151">
            <v>8</v>
          </cell>
          <cell r="J151">
            <v>4</v>
          </cell>
          <cell r="K151">
            <v>12</v>
          </cell>
          <cell r="L151">
            <v>1</v>
          </cell>
          <cell r="M151">
            <v>4</v>
          </cell>
          <cell r="N151">
            <v>17</v>
          </cell>
          <cell r="O151">
            <v>6</v>
          </cell>
          <cell r="P151">
            <v>52</v>
          </cell>
        </row>
        <row r="152">
          <cell r="H152" t="str">
            <v>105414-P.S.R. SERON</v>
          </cell>
          <cell r="I152">
            <v>1</v>
          </cell>
          <cell r="J152">
            <v>5</v>
          </cell>
          <cell r="K152">
            <v>1</v>
          </cell>
          <cell r="L152">
            <v>6</v>
          </cell>
          <cell r="M152"/>
          <cell r="N152">
            <v>5</v>
          </cell>
          <cell r="O152">
            <v>1</v>
          </cell>
          <cell r="P152">
            <v>19</v>
          </cell>
        </row>
        <row r="153">
          <cell r="H153" t="str">
            <v>105503-P.S.R. TABAQUEROS</v>
          </cell>
          <cell r="I153">
            <v>3</v>
          </cell>
          <cell r="J153"/>
          <cell r="K153"/>
          <cell r="L153"/>
          <cell r="M153"/>
          <cell r="N153">
            <v>2</v>
          </cell>
          <cell r="O153">
            <v>2</v>
          </cell>
          <cell r="P153">
            <v>7</v>
          </cell>
        </row>
        <row r="154">
          <cell r="H154" t="str">
            <v>Total 04305-RIO HURTADO</v>
          </cell>
          <cell r="I154">
            <v>22</v>
          </cell>
          <cell r="J154">
            <v>15</v>
          </cell>
          <cell r="K154">
            <v>25</v>
          </cell>
          <cell r="L154">
            <v>17</v>
          </cell>
          <cell r="M154">
            <v>6</v>
          </cell>
          <cell r="N154">
            <v>33</v>
          </cell>
          <cell r="O154">
            <v>18</v>
          </cell>
          <cell r="P154">
            <v>136</v>
          </cell>
        </row>
        <row r="155">
          <cell r="H155" t="str">
            <v>Total general</v>
          </cell>
          <cell r="I155">
            <v>6364</v>
          </cell>
          <cell r="J155">
            <v>6671</v>
          </cell>
          <cell r="K155">
            <v>6895</v>
          </cell>
          <cell r="L155">
            <v>5069</v>
          </cell>
          <cell r="M155">
            <v>4932</v>
          </cell>
          <cell r="N155">
            <v>4361</v>
          </cell>
          <cell r="O155">
            <v>4891</v>
          </cell>
          <cell r="P155">
            <v>39183</v>
          </cell>
        </row>
      </sheetData>
      <sheetData sheetId="5"/>
      <sheetData sheetId="6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</row>
        <row r="6">
          <cell r="H6" t="str">
            <v>105300-CES. CARDENAL CARO</v>
          </cell>
          <cell r="I6">
            <v>281</v>
          </cell>
          <cell r="J6">
            <v>245</v>
          </cell>
          <cell r="K6">
            <v>328</v>
          </cell>
          <cell r="L6">
            <v>349</v>
          </cell>
          <cell r="M6">
            <v>140</v>
          </cell>
          <cell r="N6">
            <v>374</v>
          </cell>
          <cell r="O6">
            <v>334</v>
          </cell>
          <cell r="P6">
            <v>2051</v>
          </cell>
        </row>
        <row r="7">
          <cell r="H7" t="str">
            <v>105301-CES. LAS COMPAÑIAS</v>
          </cell>
          <cell r="I7">
            <v>428</v>
          </cell>
          <cell r="J7">
            <v>93</v>
          </cell>
          <cell r="K7">
            <v>355</v>
          </cell>
          <cell r="L7">
            <v>274</v>
          </cell>
          <cell r="M7">
            <v>269</v>
          </cell>
          <cell r="N7">
            <v>198</v>
          </cell>
          <cell r="O7">
            <v>298</v>
          </cell>
          <cell r="P7">
            <v>1915</v>
          </cell>
        </row>
        <row r="8">
          <cell r="H8" t="str">
            <v>105302-CES. PEDRO AGUIRRE C.</v>
          </cell>
          <cell r="I8">
            <v>133</v>
          </cell>
          <cell r="J8">
            <v>89</v>
          </cell>
          <cell r="K8">
            <v>165</v>
          </cell>
          <cell r="L8">
            <v>146</v>
          </cell>
          <cell r="M8">
            <v>229</v>
          </cell>
          <cell r="N8">
            <v>136</v>
          </cell>
          <cell r="O8">
            <v>133</v>
          </cell>
          <cell r="P8">
            <v>1031</v>
          </cell>
        </row>
        <row r="9">
          <cell r="H9" t="str">
            <v>105313-CES. SCHAFFHAUSER</v>
          </cell>
          <cell r="I9">
            <v>50</v>
          </cell>
          <cell r="J9">
            <v>235</v>
          </cell>
          <cell r="K9">
            <v>302</v>
          </cell>
          <cell r="L9">
            <v>224</v>
          </cell>
          <cell r="M9">
            <v>197</v>
          </cell>
          <cell r="N9">
            <v>256</v>
          </cell>
          <cell r="O9">
            <v>312</v>
          </cell>
          <cell r="P9">
            <v>1576</v>
          </cell>
        </row>
        <row r="10">
          <cell r="H10" t="str">
            <v>105319-CES. CARDENAL R.S.H.</v>
          </cell>
          <cell r="I10">
            <v>154</v>
          </cell>
          <cell r="J10">
            <v>103</v>
          </cell>
          <cell r="K10">
            <v>86</v>
          </cell>
          <cell r="L10">
            <v>160</v>
          </cell>
          <cell r="M10">
            <v>152</v>
          </cell>
          <cell r="N10">
            <v>205</v>
          </cell>
          <cell r="O10">
            <v>90</v>
          </cell>
          <cell r="P10">
            <v>950</v>
          </cell>
        </row>
        <row r="11">
          <cell r="H11" t="str">
            <v>105325-CESFAM JUAN PABLO II</v>
          </cell>
          <cell r="I11">
            <v>216</v>
          </cell>
          <cell r="J11">
            <v>281</v>
          </cell>
          <cell r="K11">
            <v>219</v>
          </cell>
          <cell r="L11">
            <v>88</v>
          </cell>
          <cell r="M11">
            <v>152</v>
          </cell>
          <cell r="N11">
            <v>155</v>
          </cell>
          <cell r="O11">
            <v>148</v>
          </cell>
          <cell r="P11">
            <v>1259</v>
          </cell>
        </row>
        <row r="12">
          <cell r="H12" t="str">
            <v xml:space="preserve">105400-P.S.R. ALGARROBITO            </v>
          </cell>
          <cell r="I12">
            <v>16</v>
          </cell>
          <cell r="J12">
            <v>26</v>
          </cell>
          <cell r="K12">
            <v>17</v>
          </cell>
          <cell r="L12">
            <v>33</v>
          </cell>
          <cell r="M12">
            <v>39</v>
          </cell>
          <cell r="N12">
            <v>52</v>
          </cell>
          <cell r="O12">
            <v>44</v>
          </cell>
          <cell r="P12">
            <v>227</v>
          </cell>
        </row>
        <row r="13">
          <cell r="H13" t="str">
            <v>105401-P.S.R. LAS ROJAS</v>
          </cell>
          <cell r="I13">
            <v>11</v>
          </cell>
          <cell r="J13">
            <v>17</v>
          </cell>
          <cell r="K13">
            <v>7</v>
          </cell>
          <cell r="L13">
            <v>20</v>
          </cell>
          <cell r="M13">
            <v>12</v>
          </cell>
          <cell r="N13">
            <v>10</v>
          </cell>
          <cell r="O13">
            <v>10</v>
          </cell>
          <cell r="P13">
            <v>87</v>
          </cell>
        </row>
        <row r="14">
          <cell r="H14" t="str">
            <v>105402-P.S.R. EL ROMERO</v>
          </cell>
          <cell r="I14">
            <v>3</v>
          </cell>
          <cell r="J14">
            <v>10</v>
          </cell>
          <cell r="K14">
            <v>12</v>
          </cell>
          <cell r="L14">
            <v>20</v>
          </cell>
          <cell r="M14">
            <v>11</v>
          </cell>
          <cell r="N14">
            <v>13</v>
          </cell>
          <cell r="O14">
            <v>8</v>
          </cell>
          <cell r="P14">
            <v>77</v>
          </cell>
        </row>
        <row r="15">
          <cell r="H15" t="str">
            <v>105499-P.S.R. LAMBERT</v>
          </cell>
          <cell r="I15">
            <v>10</v>
          </cell>
          <cell r="J15">
            <v>13</v>
          </cell>
          <cell r="K15">
            <v>31</v>
          </cell>
          <cell r="L15">
            <v>21</v>
          </cell>
          <cell r="M15">
            <v>21</v>
          </cell>
          <cell r="N15">
            <v>15</v>
          </cell>
          <cell r="O15">
            <v>30</v>
          </cell>
          <cell r="P15">
            <v>141</v>
          </cell>
        </row>
        <row r="16">
          <cell r="H16" t="str">
            <v>105700-CECOF VILLA EL INDIO</v>
          </cell>
          <cell r="I16">
            <v>20</v>
          </cell>
          <cell r="J16">
            <v>30</v>
          </cell>
          <cell r="K16">
            <v>39</v>
          </cell>
          <cell r="L16">
            <v>28</v>
          </cell>
          <cell r="M16">
            <v>32</v>
          </cell>
          <cell r="N16">
            <v>36</v>
          </cell>
          <cell r="O16">
            <v>36</v>
          </cell>
          <cell r="P16">
            <v>221</v>
          </cell>
        </row>
        <row r="17">
          <cell r="H17" t="str">
            <v>105701-CECOF VILLA ALEMANIA</v>
          </cell>
          <cell r="I17">
            <v>9</v>
          </cell>
          <cell r="J17">
            <v>29</v>
          </cell>
          <cell r="K17">
            <v>23</v>
          </cell>
          <cell r="L17">
            <v>18</v>
          </cell>
          <cell r="M17">
            <v>32</v>
          </cell>
          <cell r="N17">
            <v>24</v>
          </cell>
          <cell r="O17">
            <v>12</v>
          </cell>
          <cell r="P17">
            <v>147</v>
          </cell>
        </row>
        <row r="18">
          <cell r="H18" t="str">
            <v>105702-CECOF VILLA LAMBERT</v>
          </cell>
          <cell r="I18">
            <v>13</v>
          </cell>
          <cell r="J18">
            <v>7</v>
          </cell>
          <cell r="K18">
            <v>11</v>
          </cell>
          <cell r="L18">
            <v>6</v>
          </cell>
          <cell r="M18">
            <v>4</v>
          </cell>
          <cell r="N18">
            <v>7</v>
          </cell>
          <cell r="O18">
            <v>16</v>
          </cell>
          <cell r="P18">
            <v>64</v>
          </cell>
        </row>
        <row r="19">
          <cell r="H19" t="str">
            <v>Total 04101-LA SERENA</v>
          </cell>
          <cell r="I19">
            <v>1344</v>
          </cell>
          <cell r="J19">
            <v>1178</v>
          </cell>
          <cell r="K19">
            <v>1595</v>
          </cell>
          <cell r="L19">
            <v>1387</v>
          </cell>
          <cell r="M19">
            <v>1290</v>
          </cell>
          <cell r="N19">
            <v>1481</v>
          </cell>
          <cell r="O19">
            <v>1471</v>
          </cell>
          <cell r="P19">
            <v>9746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  <cell r="P20"/>
        </row>
        <row r="21">
          <cell r="H21" t="str">
            <v>105101-HOSPITAL COQUIMBO</v>
          </cell>
          <cell r="I21">
            <v>1</v>
          </cell>
          <cell r="J21"/>
          <cell r="K21"/>
          <cell r="L21"/>
          <cell r="M21"/>
          <cell r="N21"/>
          <cell r="O21"/>
          <cell r="P21">
            <v>1</v>
          </cell>
        </row>
        <row r="22">
          <cell r="H22" t="str">
            <v>105303-CES. SAN JUAN</v>
          </cell>
          <cell r="I22">
            <v>385</v>
          </cell>
          <cell r="J22">
            <v>413</v>
          </cell>
          <cell r="K22">
            <v>457</v>
          </cell>
          <cell r="L22">
            <v>472</v>
          </cell>
          <cell r="M22">
            <v>580</v>
          </cell>
          <cell r="N22">
            <v>244</v>
          </cell>
          <cell r="O22">
            <v>329</v>
          </cell>
          <cell r="P22">
            <v>2880</v>
          </cell>
        </row>
        <row r="23">
          <cell r="H23" t="str">
            <v>105304-CES. SANTA CECILIA</v>
          </cell>
          <cell r="I23">
            <v>388</v>
          </cell>
          <cell r="J23">
            <v>329</v>
          </cell>
          <cell r="K23">
            <v>366</v>
          </cell>
          <cell r="L23">
            <v>223</v>
          </cell>
          <cell r="M23">
            <v>219</v>
          </cell>
          <cell r="N23">
            <v>260</v>
          </cell>
          <cell r="O23">
            <v>299</v>
          </cell>
          <cell r="P23">
            <v>2084</v>
          </cell>
        </row>
        <row r="24">
          <cell r="H24" t="str">
            <v>105305-CES. TIERRAS BLANCAS</v>
          </cell>
          <cell r="I24">
            <v>205</v>
          </cell>
          <cell r="J24">
            <v>117</v>
          </cell>
          <cell r="K24">
            <v>192</v>
          </cell>
          <cell r="L24">
            <v>243</v>
          </cell>
          <cell r="M24">
            <v>205</v>
          </cell>
          <cell r="N24">
            <v>171</v>
          </cell>
          <cell r="O24">
            <v>207</v>
          </cell>
          <cell r="P24">
            <v>1340</v>
          </cell>
        </row>
        <row r="25">
          <cell r="H25" t="str">
            <v>105321-CES. RURAL  TONGOY</v>
          </cell>
          <cell r="I25">
            <v>22</v>
          </cell>
          <cell r="J25">
            <v>24</v>
          </cell>
          <cell r="K25">
            <v>53</v>
          </cell>
          <cell r="L25">
            <v>22</v>
          </cell>
          <cell r="M25">
            <v>34</v>
          </cell>
          <cell r="N25">
            <v>58</v>
          </cell>
          <cell r="O25">
            <v>47</v>
          </cell>
          <cell r="P25">
            <v>260</v>
          </cell>
        </row>
        <row r="26">
          <cell r="H26" t="str">
            <v>105323-CES. DR. SERGIO AGUILAR</v>
          </cell>
          <cell r="I26">
            <v>158</v>
          </cell>
          <cell r="J26">
            <v>118</v>
          </cell>
          <cell r="K26">
            <v>138</v>
          </cell>
          <cell r="L26">
            <v>97</v>
          </cell>
          <cell r="M26">
            <v>167</v>
          </cell>
          <cell r="N26">
            <v>105</v>
          </cell>
          <cell r="O26">
            <v>238</v>
          </cell>
          <cell r="P26">
            <v>1021</v>
          </cell>
        </row>
        <row r="27">
          <cell r="H27" t="str">
            <v xml:space="preserve">105404-P.S.R. EL TANGUE                         </v>
          </cell>
          <cell r="I27">
            <v>18</v>
          </cell>
          <cell r="J27"/>
          <cell r="K27">
            <v>27</v>
          </cell>
          <cell r="L27">
            <v>37</v>
          </cell>
          <cell r="M27">
            <v>1</v>
          </cell>
          <cell r="N27"/>
          <cell r="O27">
            <v>1</v>
          </cell>
          <cell r="P27">
            <v>84</v>
          </cell>
        </row>
        <row r="28">
          <cell r="H28" t="str">
            <v>105405-P.S.R. GUANAQUEROS</v>
          </cell>
          <cell r="I28">
            <v>38</v>
          </cell>
          <cell r="J28">
            <v>7</v>
          </cell>
          <cell r="K28">
            <v>38</v>
          </cell>
          <cell r="L28">
            <v>35</v>
          </cell>
          <cell r="M28">
            <v>8</v>
          </cell>
          <cell r="N28">
            <v>7</v>
          </cell>
          <cell r="O28">
            <v>0</v>
          </cell>
          <cell r="P28">
            <v>133</v>
          </cell>
        </row>
        <row r="29">
          <cell r="H29" t="str">
            <v>105406-P.S.R. PAN DE AZUCAR</v>
          </cell>
          <cell r="I29">
            <v>83</v>
          </cell>
          <cell r="J29">
            <v>92</v>
          </cell>
          <cell r="K29">
            <v>75</v>
          </cell>
          <cell r="L29">
            <v>19</v>
          </cell>
          <cell r="M29">
            <v>34</v>
          </cell>
          <cell r="N29">
            <v>32</v>
          </cell>
          <cell r="O29">
            <v>32</v>
          </cell>
          <cell r="P29">
            <v>367</v>
          </cell>
        </row>
        <row r="30">
          <cell r="H30" t="str">
            <v>105407-P.S.R. TAMBILLOS</v>
          </cell>
          <cell r="I30">
            <v>1</v>
          </cell>
          <cell r="J30">
            <v>1</v>
          </cell>
          <cell r="K30"/>
          <cell r="L30">
            <v>16</v>
          </cell>
          <cell r="M30"/>
          <cell r="N30"/>
          <cell r="O30">
            <v>1</v>
          </cell>
          <cell r="P30">
            <v>19</v>
          </cell>
        </row>
        <row r="31">
          <cell r="H31" t="str">
            <v>105705-CECOF EL ALBA</v>
          </cell>
          <cell r="I31">
            <v>19</v>
          </cell>
          <cell r="J31">
            <v>13</v>
          </cell>
          <cell r="K31">
            <v>31</v>
          </cell>
          <cell r="L31">
            <v>16</v>
          </cell>
          <cell r="M31">
            <v>25</v>
          </cell>
          <cell r="N31">
            <v>26</v>
          </cell>
          <cell r="O31">
            <v>10</v>
          </cell>
          <cell r="P31">
            <v>140</v>
          </cell>
        </row>
        <row r="32">
          <cell r="H32" t="str">
            <v>200273-CECOF PUNTA MIRA</v>
          </cell>
          <cell r="I32"/>
          <cell r="J32"/>
          <cell r="K32">
            <v>15</v>
          </cell>
          <cell r="L32">
            <v>39</v>
          </cell>
          <cell r="M32">
            <v>42</v>
          </cell>
          <cell r="N32">
            <v>24</v>
          </cell>
          <cell r="O32">
            <v>45</v>
          </cell>
          <cell r="P32">
            <v>165</v>
          </cell>
        </row>
        <row r="33">
          <cell r="H33" t="str">
            <v>Total 04102-COQUIMBO</v>
          </cell>
          <cell r="I33">
            <v>1318</v>
          </cell>
          <cell r="J33">
            <v>1114</v>
          </cell>
          <cell r="K33">
            <v>1392</v>
          </cell>
          <cell r="L33">
            <v>1219</v>
          </cell>
          <cell r="M33">
            <v>1315</v>
          </cell>
          <cell r="N33">
            <v>927</v>
          </cell>
          <cell r="O33">
            <v>1209</v>
          </cell>
          <cell r="P33">
            <v>8494</v>
          </cell>
        </row>
        <row r="34">
          <cell r="H34" t="str">
            <v>04103-ANDACOLLO</v>
          </cell>
          <cell r="I34"/>
          <cell r="J34"/>
          <cell r="K34"/>
          <cell r="L34"/>
          <cell r="M34"/>
          <cell r="N34"/>
          <cell r="O34"/>
          <cell r="P34"/>
        </row>
        <row r="35">
          <cell r="H35" t="str">
            <v>105106-HOSPITAL ANDACOLLO</v>
          </cell>
          <cell r="I35">
            <v>85</v>
          </cell>
          <cell r="J35">
            <v>57</v>
          </cell>
          <cell r="K35">
            <v>68</v>
          </cell>
          <cell r="L35">
            <v>74</v>
          </cell>
          <cell r="M35">
            <v>64</v>
          </cell>
          <cell r="N35">
            <v>93</v>
          </cell>
          <cell r="O35">
            <v>84</v>
          </cell>
          <cell r="P35">
            <v>525</v>
          </cell>
        </row>
        <row r="36">
          <cell r="H36" t="str">
            <v>Total 04103-ANDACOLLO</v>
          </cell>
          <cell r="I36">
            <v>85</v>
          </cell>
          <cell r="J36">
            <v>57</v>
          </cell>
          <cell r="K36">
            <v>68</v>
          </cell>
          <cell r="L36">
            <v>74</v>
          </cell>
          <cell r="M36">
            <v>64</v>
          </cell>
          <cell r="N36">
            <v>93</v>
          </cell>
          <cell r="O36">
            <v>84</v>
          </cell>
          <cell r="P36">
            <v>525</v>
          </cell>
        </row>
        <row r="37">
          <cell r="H37" t="str">
            <v>04104-LA HIGUERA</v>
          </cell>
          <cell r="I37"/>
          <cell r="J37"/>
          <cell r="K37"/>
          <cell r="L37"/>
          <cell r="M37"/>
          <cell r="N37"/>
          <cell r="O37"/>
          <cell r="P37"/>
        </row>
        <row r="38">
          <cell r="H38" t="str">
            <v>105314-CES. LA HIGUERA</v>
          </cell>
          <cell r="I38">
            <v>5</v>
          </cell>
          <cell r="J38">
            <v>7</v>
          </cell>
          <cell r="K38"/>
          <cell r="L38">
            <v>4</v>
          </cell>
          <cell r="M38">
            <v>12</v>
          </cell>
          <cell r="N38"/>
          <cell r="O38">
            <v>14</v>
          </cell>
          <cell r="P38">
            <v>42</v>
          </cell>
        </row>
        <row r="39">
          <cell r="H39" t="str">
            <v xml:space="preserve">105500-P.S.R. CALETA HORNOS        </v>
          </cell>
          <cell r="I39">
            <v>2</v>
          </cell>
          <cell r="J39"/>
          <cell r="K39">
            <v>4</v>
          </cell>
          <cell r="L39">
            <v>12</v>
          </cell>
          <cell r="M39"/>
          <cell r="N39">
            <v>2</v>
          </cell>
          <cell r="O39">
            <v>4</v>
          </cell>
          <cell r="P39">
            <v>24</v>
          </cell>
        </row>
        <row r="40">
          <cell r="H40" t="str">
            <v>105505-P.S.R. LOS CHOROS</v>
          </cell>
          <cell r="I40">
            <v>1</v>
          </cell>
          <cell r="J40">
            <v>2</v>
          </cell>
          <cell r="K40"/>
          <cell r="L40">
            <v>7</v>
          </cell>
          <cell r="M40"/>
          <cell r="N40"/>
          <cell r="O40">
            <v>2</v>
          </cell>
          <cell r="P40">
            <v>12</v>
          </cell>
        </row>
        <row r="41">
          <cell r="H41" t="str">
            <v>105506-P.S.R. EL TRAPICHE</v>
          </cell>
          <cell r="I41">
            <v>7</v>
          </cell>
          <cell r="J41">
            <v>10</v>
          </cell>
          <cell r="K41">
            <v>3</v>
          </cell>
          <cell r="L41">
            <v>6</v>
          </cell>
          <cell r="M41">
            <v>2</v>
          </cell>
          <cell r="N41">
            <v>1</v>
          </cell>
          <cell r="O41">
            <v>1</v>
          </cell>
          <cell r="P41">
            <v>30</v>
          </cell>
        </row>
        <row r="42">
          <cell r="H42" t="str">
            <v>Total 04104-LA HIGUERA</v>
          </cell>
          <cell r="I42">
            <v>15</v>
          </cell>
          <cell r="J42">
            <v>19</v>
          </cell>
          <cell r="K42">
            <v>7</v>
          </cell>
          <cell r="L42">
            <v>29</v>
          </cell>
          <cell r="M42">
            <v>14</v>
          </cell>
          <cell r="N42">
            <v>3</v>
          </cell>
          <cell r="O42">
            <v>21</v>
          </cell>
          <cell r="P42">
            <v>108</v>
          </cell>
        </row>
        <row r="43">
          <cell r="H43" t="str">
            <v>04105-PAIHUANO</v>
          </cell>
          <cell r="I43"/>
          <cell r="J43"/>
          <cell r="K43"/>
          <cell r="L43"/>
          <cell r="M43"/>
          <cell r="N43"/>
          <cell r="O43"/>
          <cell r="P43"/>
        </row>
        <row r="44">
          <cell r="H44" t="str">
            <v>105306-CES. PAIHUANO</v>
          </cell>
          <cell r="I44">
            <v>41</v>
          </cell>
          <cell r="J44">
            <v>39</v>
          </cell>
          <cell r="K44">
            <v>40</v>
          </cell>
          <cell r="L44">
            <v>35</v>
          </cell>
          <cell r="M44">
            <v>47</v>
          </cell>
          <cell r="N44">
            <v>59</v>
          </cell>
          <cell r="O44">
            <v>37</v>
          </cell>
          <cell r="P44">
            <v>298</v>
          </cell>
        </row>
        <row r="45">
          <cell r="H45" t="str">
            <v>105475-P.S.R. HORCON</v>
          </cell>
          <cell r="I45">
            <v>4</v>
          </cell>
          <cell r="J45">
            <v>6</v>
          </cell>
          <cell r="K45">
            <v>10</v>
          </cell>
          <cell r="L45">
            <v>4</v>
          </cell>
          <cell r="M45">
            <v>3</v>
          </cell>
          <cell r="N45">
            <v>1</v>
          </cell>
          <cell r="O45">
            <v>3</v>
          </cell>
          <cell r="P45">
            <v>31</v>
          </cell>
        </row>
        <row r="46">
          <cell r="H46" t="str">
            <v>105476-P.S.R. MONTE GRANDE</v>
          </cell>
          <cell r="I46">
            <v>2</v>
          </cell>
          <cell r="J46">
            <v>5</v>
          </cell>
          <cell r="K46">
            <v>2</v>
          </cell>
          <cell r="L46">
            <v>1</v>
          </cell>
          <cell r="M46">
            <v>4</v>
          </cell>
          <cell r="N46">
            <v>4</v>
          </cell>
          <cell r="O46">
            <v>8</v>
          </cell>
          <cell r="P46">
            <v>26</v>
          </cell>
        </row>
        <row r="47">
          <cell r="H47" t="str">
            <v>105477-P.S.R. PISCO ELQUI</v>
          </cell>
          <cell r="I47">
            <v>3</v>
          </cell>
          <cell r="J47">
            <v>21</v>
          </cell>
          <cell r="K47">
            <v>8</v>
          </cell>
          <cell r="L47">
            <v>7</v>
          </cell>
          <cell r="M47">
            <v>10</v>
          </cell>
          <cell r="N47">
            <v>8</v>
          </cell>
          <cell r="O47">
            <v>15</v>
          </cell>
          <cell r="P47">
            <v>72</v>
          </cell>
        </row>
        <row r="48">
          <cell r="H48" t="str">
            <v>Total 04105-PAIHUANO</v>
          </cell>
          <cell r="I48">
            <v>50</v>
          </cell>
          <cell r="J48">
            <v>71</v>
          </cell>
          <cell r="K48">
            <v>60</v>
          </cell>
          <cell r="L48">
            <v>47</v>
          </cell>
          <cell r="M48">
            <v>64</v>
          </cell>
          <cell r="N48">
            <v>72</v>
          </cell>
          <cell r="O48">
            <v>63</v>
          </cell>
          <cell r="P48">
            <v>427</v>
          </cell>
        </row>
        <row r="49">
          <cell r="H49" t="str">
            <v>04106-VICUÑA</v>
          </cell>
          <cell r="I49"/>
          <cell r="J49"/>
          <cell r="K49"/>
          <cell r="L49"/>
          <cell r="M49"/>
          <cell r="N49"/>
          <cell r="O49"/>
          <cell r="P49"/>
        </row>
        <row r="50">
          <cell r="H50" t="str">
            <v>105107-HOSPITAL VICUÑA</v>
          </cell>
          <cell r="I50">
            <v>44</v>
          </cell>
          <cell r="J50">
            <v>32</v>
          </cell>
          <cell r="K50">
            <v>37</v>
          </cell>
          <cell r="L50">
            <v>37</v>
          </cell>
          <cell r="M50">
            <v>61</v>
          </cell>
          <cell r="N50">
            <v>45</v>
          </cell>
          <cell r="O50">
            <v>53</v>
          </cell>
          <cell r="P50">
            <v>309</v>
          </cell>
        </row>
        <row r="51">
          <cell r="H51" t="str">
            <v>105467-P.S.R. DIAGUITAS</v>
          </cell>
          <cell r="I51">
            <v>17</v>
          </cell>
          <cell r="J51">
            <v>14</v>
          </cell>
          <cell r="K51">
            <v>23</v>
          </cell>
          <cell r="L51">
            <v>7</v>
          </cell>
          <cell r="M51">
            <v>5</v>
          </cell>
          <cell r="N51">
            <v>9</v>
          </cell>
          <cell r="O51">
            <v>37</v>
          </cell>
          <cell r="P51">
            <v>112</v>
          </cell>
        </row>
        <row r="52">
          <cell r="H52" t="str">
            <v>105468-P.S.R. EL MOLLE</v>
          </cell>
          <cell r="I52">
            <v>6</v>
          </cell>
          <cell r="J52">
            <v>7</v>
          </cell>
          <cell r="K52">
            <v>5</v>
          </cell>
          <cell r="L52">
            <v>6</v>
          </cell>
          <cell r="M52">
            <v>17</v>
          </cell>
          <cell r="N52">
            <v>15</v>
          </cell>
          <cell r="O52">
            <v>12</v>
          </cell>
          <cell r="P52">
            <v>68</v>
          </cell>
        </row>
        <row r="53">
          <cell r="H53" t="str">
            <v>105469-P.S.R. EL TAMBO</v>
          </cell>
          <cell r="I53">
            <v>18</v>
          </cell>
          <cell r="J53">
            <v>14</v>
          </cell>
          <cell r="K53">
            <v>30</v>
          </cell>
          <cell r="L53">
            <v>22</v>
          </cell>
          <cell r="M53">
            <v>16</v>
          </cell>
          <cell r="N53">
            <v>36</v>
          </cell>
          <cell r="O53">
            <v>62</v>
          </cell>
          <cell r="P53">
            <v>198</v>
          </cell>
        </row>
        <row r="54">
          <cell r="H54" t="str">
            <v>105470-P.S.R. HUANTA</v>
          </cell>
          <cell r="I54">
            <v>13</v>
          </cell>
          <cell r="J54"/>
          <cell r="K54">
            <v>8</v>
          </cell>
          <cell r="L54">
            <v>16</v>
          </cell>
          <cell r="M54">
            <v>16</v>
          </cell>
          <cell r="N54">
            <v>3</v>
          </cell>
          <cell r="O54">
            <v>3</v>
          </cell>
          <cell r="P54">
            <v>59</v>
          </cell>
        </row>
        <row r="55">
          <cell r="H55" t="str">
            <v>105471-P.S.R. PERALILLO</v>
          </cell>
          <cell r="I55">
            <v>23</v>
          </cell>
          <cell r="J55">
            <v>18</v>
          </cell>
          <cell r="K55">
            <v>26</v>
          </cell>
          <cell r="L55">
            <v>12</v>
          </cell>
          <cell r="M55">
            <v>47</v>
          </cell>
          <cell r="N55">
            <v>23</v>
          </cell>
          <cell r="O55">
            <v>53</v>
          </cell>
          <cell r="P55">
            <v>202</v>
          </cell>
        </row>
        <row r="56">
          <cell r="H56" t="str">
            <v>105472-P.S.R. RIVADAVIA</v>
          </cell>
          <cell r="I56"/>
          <cell r="J56">
            <v>7</v>
          </cell>
          <cell r="K56">
            <v>20</v>
          </cell>
          <cell r="L56">
            <v>11</v>
          </cell>
          <cell r="M56">
            <v>18</v>
          </cell>
          <cell r="N56">
            <v>11</v>
          </cell>
          <cell r="O56">
            <v>12</v>
          </cell>
          <cell r="P56">
            <v>79</v>
          </cell>
        </row>
        <row r="57">
          <cell r="H57" t="str">
            <v>105473-P.S.R. TALCUNA</v>
          </cell>
          <cell r="I57">
            <v>9</v>
          </cell>
          <cell r="J57">
            <v>22</v>
          </cell>
          <cell r="K57">
            <v>21</v>
          </cell>
          <cell r="L57">
            <v>23</v>
          </cell>
          <cell r="M57">
            <v>31</v>
          </cell>
          <cell r="N57">
            <v>36</v>
          </cell>
          <cell r="O57">
            <v>19</v>
          </cell>
          <cell r="P57">
            <v>161</v>
          </cell>
        </row>
        <row r="58">
          <cell r="H58" t="str">
            <v>105474-P.S.R. CHAPILCA</v>
          </cell>
          <cell r="I58">
            <v>19</v>
          </cell>
          <cell r="J58">
            <v>5</v>
          </cell>
          <cell r="K58">
            <v>10</v>
          </cell>
          <cell r="L58">
            <v>7</v>
          </cell>
          <cell r="M58">
            <v>3</v>
          </cell>
          <cell r="N58">
            <v>5</v>
          </cell>
          <cell r="O58">
            <v>5</v>
          </cell>
          <cell r="P58">
            <v>54</v>
          </cell>
        </row>
        <row r="59">
          <cell r="H59" t="str">
            <v>105502-P.S.R. CALINGASTA</v>
          </cell>
          <cell r="I59">
            <v>24</v>
          </cell>
          <cell r="J59">
            <v>32</v>
          </cell>
          <cell r="K59">
            <v>38</v>
          </cell>
          <cell r="L59">
            <v>33</v>
          </cell>
          <cell r="M59">
            <v>21</v>
          </cell>
          <cell r="N59">
            <v>44</v>
          </cell>
          <cell r="O59">
            <v>93</v>
          </cell>
          <cell r="P59">
            <v>285</v>
          </cell>
        </row>
        <row r="60">
          <cell r="H60" t="str">
            <v>105509-P.S.R. GUALLIGUAICA</v>
          </cell>
          <cell r="I60">
            <v>6</v>
          </cell>
          <cell r="J60"/>
          <cell r="K60">
            <v>7</v>
          </cell>
          <cell r="L60">
            <v>7</v>
          </cell>
          <cell r="M60">
            <v>15</v>
          </cell>
          <cell r="N60">
            <v>7</v>
          </cell>
          <cell r="O60">
            <v>13</v>
          </cell>
          <cell r="P60">
            <v>55</v>
          </cell>
        </row>
        <row r="61">
          <cell r="H61" t="str">
            <v>Total 04106-VICUÑA</v>
          </cell>
          <cell r="I61">
            <v>179</v>
          </cell>
          <cell r="J61">
            <v>151</v>
          </cell>
          <cell r="K61">
            <v>225</v>
          </cell>
          <cell r="L61">
            <v>181</v>
          </cell>
          <cell r="M61">
            <v>250</v>
          </cell>
          <cell r="N61">
            <v>234</v>
          </cell>
          <cell r="O61">
            <v>362</v>
          </cell>
          <cell r="P61">
            <v>1582</v>
          </cell>
        </row>
        <row r="62">
          <cell r="H62" t="str">
            <v>04201-ILLAPEL</v>
          </cell>
          <cell r="I62"/>
          <cell r="J62"/>
          <cell r="K62"/>
          <cell r="L62"/>
          <cell r="M62"/>
          <cell r="N62"/>
          <cell r="O62"/>
          <cell r="P62"/>
        </row>
        <row r="63">
          <cell r="H63" t="str">
            <v>105103-HOSPITAL ILLAPEL</v>
          </cell>
          <cell r="I63">
            <v>129</v>
          </cell>
          <cell r="J63">
            <v>162</v>
          </cell>
          <cell r="K63">
            <v>109</v>
          </cell>
          <cell r="L63">
            <v>79</v>
          </cell>
          <cell r="M63">
            <v>72</v>
          </cell>
          <cell r="N63">
            <v>84</v>
          </cell>
          <cell r="O63">
            <v>164</v>
          </cell>
          <cell r="P63">
            <v>799</v>
          </cell>
        </row>
        <row r="64">
          <cell r="H64" t="str">
            <v>105326-CESFAM SAN RAFAEL</v>
          </cell>
          <cell r="I64">
            <v>27</v>
          </cell>
          <cell r="J64"/>
          <cell r="K64">
            <v>116</v>
          </cell>
          <cell r="L64">
            <v>6</v>
          </cell>
          <cell r="M64">
            <v>16</v>
          </cell>
          <cell r="N64">
            <v>143</v>
          </cell>
          <cell r="O64">
            <v>55</v>
          </cell>
          <cell r="P64">
            <v>363</v>
          </cell>
        </row>
        <row r="65">
          <cell r="H65" t="str">
            <v xml:space="preserve">105443-P.S.R. CARCAMO                   </v>
          </cell>
          <cell r="I65">
            <v>10</v>
          </cell>
          <cell r="J65">
            <v>3</v>
          </cell>
          <cell r="K65">
            <v>30</v>
          </cell>
          <cell r="L65">
            <v>4</v>
          </cell>
          <cell r="M65">
            <v>9</v>
          </cell>
          <cell r="N65">
            <v>1</v>
          </cell>
          <cell r="O65">
            <v>10</v>
          </cell>
          <cell r="P65">
            <v>67</v>
          </cell>
        </row>
        <row r="66">
          <cell r="H66" t="str">
            <v>105444-P.S.R. HUINTIL</v>
          </cell>
          <cell r="I66">
            <v>29</v>
          </cell>
          <cell r="J66">
            <v>3</v>
          </cell>
          <cell r="K66">
            <v>16</v>
          </cell>
          <cell r="L66">
            <v>28</v>
          </cell>
          <cell r="M66">
            <v>13</v>
          </cell>
          <cell r="N66">
            <v>18</v>
          </cell>
          <cell r="O66">
            <v>6</v>
          </cell>
          <cell r="P66">
            <v>113</v>
          </cell>
        </row>
        <row r="67">
          <cell r="H67" t="str">
            <v>105445-P.S.R. LIMAHUIDA</v>
          </cell>
          <cell r="I67">
            <v>4</v>
          </cell>
          <cell r="J67">
            <v>3</v>
          </cell>
          <cell r="K67">
            <v>5</v>
          </cell>
          <cell r="L67"/>
          <cell r="M67">
            <v>1</v>
          </cell>
          <cell r="N67">
            <v>4</v>
          </cell>
          <cell r="O67"/>
          <cell r="P67">
            <v>17</v>
          </cell>
        </row>
        <row r="68">
          <cell r="H68" t="str">
            <v>105446-P.S.R. MATANCILLA</v>
          </cell>
          <cell r="I68">
            <v>6</v>
          </cell>
          <cell r="J68"/>
          <cell r="K68">
            <v>1</v>
          </cell>
          <cell r="L68">
            <v>3</v>
          </cell>
          <cell r="M68">
            <v>6</v>
          </cell>
          <cell r="N68">
            <v>2</v>
          </cell>
          <cell r="O68"/>
          <cell r="P68">
            <v>18</v>
          </cell>
        </row>
        <row r="69">
          <cell r="H69" t="str">
            <v>105447-P.S.R. PERALILLO</v>
          </cell>
          <cell r="I69">
            <v>5</v>
          </cell>
          <cell r="J69">
            <v>4</v>
          </cell>
          <cell r="K69">
            <v>31</v>
          </cell>
          <cell r="L69">
            <v>3</v>
          </cell>
          <cell r="M69"/>
          <cell r="N69"/>
          <cell r="O69"/>
          <cell r="P69">
            <v>43</v>
          </cell>
        </row>
        <row r="70">
          <cell r="H70" t="str">
            <v>105448-P.S.R. SANTA VIRGINIA</v>
          </cell>
          <cell r="I70">
            <v>3</v>
          </cell>
          <cell r="J70"/>
          <cell r="K70">
            <v>8</v>
          </cell>
          <cell r="L70">
            <v>3</v>
          </cell>
          <cell r="M70"/>
          <cell r="N70">
            <v>1</v>
          </cell>
          <cell r="O70">
            <v>1</v>
          </cell>
          <cell r="P70">
            <v>16</v>
          </cell>
        </row>
        <row r="71">
          <cell r="H71" t="str">
            <v>105449-P.S.R. TUNGA NORTE</v>
          </cell>
          <cell r="I71">
            <v>1</v>
          </cell>
          <cell r="J71"/>
          <cell r="K71"/>
          <cell r="L71"/>
          <cell r="M71"/>
          <cell r="N71"/>
          <cell r="O71"/>
          <cell r="P71">
            <v>1</v>
          </cell>
        </row>
        <row r="72">
          <cell r="H72" t="str">
            <v>105485-P.S.R. PLAN DE HORNOS</v>
          </cell>
          <cell r="I72">
            <v>1</v>
          </cell>
          <cell r="J72"/>
          <cell r="K72">
            <v>13</v>
          </cell>
          <cell r="L72">
            <v>14</v>
          </cell>
          <cell r="M72">
            <v>4</v>
          </cell>
          <cell r="N72">
            <v>4</v>
          </cell>
          <cell r="O72">
            <v>1</v>
          </cell>
          <cell r="P72">
            <v>37</v>
          </cell>
        </row>
        <row r="73">
          <cell r="H73" t="str">
            <v>105486-P.S.R. TUNGA SUR</v>
          </cell>
          <cell r="I73">
            <v>29</v>
          </cell>
          <cell r="J73">
            <v>10</v>
          </cell>
          <cell r="K73">
            <v>13</v>
          </cell>
          <cell r="L73">
            <v>12</v>
          </cell>
          <cell r="M73">
            <v>20</v>
          </cell>
          <cell r="N73">
            <v>26</v>
          </cell>
          <cell r="O73">
            <v>8</v>
          </cell>
          <cell r="P73">
            <v>118</v>
          </cell>
        </row>
        <row r="74">
          <cell r="H74" t="str">
            <v>105487-P.S.R. CAÑAS UNO</v>
          </cell>
          <cell r="I74">
            <v>9</v>
          </cell>
          <cell r="J74"/>
          <cell r="K74">
            <v>3</v>
          </cell>
          <cell r="L74">
            <v>9</v>
          </cell>
          <cell r="M74">
            <v>6</v>
          </cell>
          <cell r="N74">
            <v>5</v>
          </cell>
          <cell r="O74"/>
          <cell r="P74">
            <v>32</v>
          </cell>
        </row>
        <row r="75">
          <cell r="H75" t="str">
            <v>105496-P.S.R. PINTACURA SUR</v>
          </cell>
          <cell r="I75"/>
          <cell r="J75">
            <v>3</v>
          </cell>
          <cell r="K75">
            <v>2</v>
          </cell>
          <cell r="L75">
            <v>5</v>
          </cell>
          <cell r="M75"/>
          <cell r="N75">
            <v>2</v>
          </cell>
          <cell r="O75">
            <v>5</v>
          </cell>
          <cell r="P75">
            <v>17</v>
          </cell>
        </row>
        <row r="76">
          <cell r="H76" t="str">
            <v>105504-P.S.R. SOCAVON</v>
          </cell>
          <cell r="I76"/>
          <cell r="J76"/>
          <cell r="K76"/>
          <cell r="L76">
            <v>1</v>
          </cell>
          <cell r="M76"/>
          <cell r="N76">
            <v>2</v>
          </cell>
          <cell r="O76"/>
          <cell r="P76">
            <v>3</v>
          </cell>
        </row>
        <row r="77">
          <cell r="H77" t="str">
            <v>Total 04201-ILLAPEL</v>
          </cell>
          <cell r="I77">
            <v>253</v>
          </cell>
          <cell r="J77">
            <v>188</v>
          </cell>
          <cell r="K77">
            <v>347</v>
          </cell>
          <cell r="L77">
            <v>167</v>
          </cell>
          <cell r="M77">
            <v>147</v>
          </cell>
          <cell r="N77">
            <v>292</v>
          </cell>
          <cell r="O77">
            <v>250</v>
          </cell>
          <cell r="P77">
            <v>1644</v>
          </cell>
        </row>
        <row r="78">
          <cell r="H78" t="str">
            <v>04202-CANELA</v>
          </cell>
          <cell r="I78"/>
          <cell r="J78"/>
          <cell r="K78"/>
          <cell r="L78"/>
          <cell r="M78"/>
          <cell r="N78"/>
          <cell r="O78"/>
          <cell r="P78"/>
        </row>
        <row r="79">
          <cell r="H79" t="str">
            <v>105309-CES. RURAL CANELA</v>
          </cell>
          <cell r="I79">
            <v>36</v>
          </cell>
          <cell r="J79">
            <v>20</v>
          </cell>
          <cell r="K79">
            <v>79</v>
          </cell>
          <cell r="L79">
            <v>45</v>
          </cell>
          <cell r="M79">
            <v>4</v>
          </cell>
          <cell r="N79">
            <v>39</v>
          </cell>
          <cell r="O79">
            <v>70</v>
          </cell>
          <cell r="P79">
            <v>293</v>
          </cell>
        </row>
        <row r="80">
          <cell r="H80" t="str">
            <v>105497-P.S.R. JABONERIA</v>
          </cell>
          <cell r="I80"/>
          <cell r="J80"/>
          <cell r="K80"/>
          <cell r="L80"/>
          <cell r="M80"/>
          <cell r="N80">
            <v>1</v>
          </cell>
          <cell r="O80">
            <v>1</v>
          </cell>
          <cell r="P80">
            <v>2</v>
          </cell>
        </row>
        <row r="81">
          <cell r="H81" t="str">
            <v>Total 04202-CANELA</v>
          </cell>
          <cell r="I81">
            <v>36</v>
          </cell>
          <cell r="J81">
            <v>20</v>
          </cell>
          <cell r="K81">
            <v>79</v>
          </cell>
          <cell r="L81">
            <v>45</v>
          </cell>
          <cell r="M81">
            <v>4</v>
          </cell>
          <cell r="N81">
            <v>40</v>
          </cell>
          <cell r="O81">
            <v>71</v>
          </cell>
          <cell r="P81">
            <v>295</v>
          </cell>
        </row>
        <row r="82">
          <cell r="H82" t="str">
            <v>04203-LOS VILOS</v>
          </cell>
          <cell r="I82"/>
          <cell r="J82"/>
          <cell r="K82"/>
          <cell r="L82"/>
          <cell r="M82"/>
          <cell r="N82"/>
          <cell r="O82"/>
          <cell r="P82"/>
        </row>
        <row r="83">
          <cell r="H83" t="str">
            <v>105108-HOSPITAL LOS VILOS</v>
          </cell>
          <cell r="I83">
            <v>81</v>
          </cell>
          <cell r="J83">
            <v>92</v>
          </cell>
          <cell r="K83">
            <v>164</v>
          </cell>
          <cell r="L83">
            <v>90</v>
          </cell>
          <cell r="M83">
            <v>113</v>
          </cell>
          <cell r="N83">
            <v>46</v>
          </cell>
          <cell r="O83">
            <v>90</v>
          </cell>
          <cell r="P83">
            <v>676</v>
          </cell>
        </row>
        <row r="84">
          <cell r="H84" t="str">
            <v xml:space="preserve">105478-P.S.R. CAIMANES                   </v>
          </cell>
          <cell r="I84">
            <v>29</v>
          </cell>
          <cell r="J84">
            <v>9</v>
          </cell>
          <cell r="K84">
            <v>54</v>
          </cell>
          <cell r="L84">
            <v>48</v>
          </cell>
          <cell r="M84">
            <v>50</v>
          </cell>
          <cell r="N84">
            <v>37</v>
          </cell>
          <cell r="O84">
            <v>32</v>
          </cell>
          <cell r="P84">
            <v>259</v>
          </cell>
        </row>
        <row r="85">
          <cell r="H85" t="str">
            <v>105479-P.S.R. GUANGUALI</v>
          </cell>
          <cell r="I85">
            <v>13</v>
          </cell>
          <cell r="J85">
            <v>19</v>
          </cell>
          <cell r="K85">
            <v>7</v>
          </cell>
          <cell r="L85">
            <v>4</v>
          </cell>
          <cell r="M85">
            <v>17</v>
          </cell>
          <cell r="N85">
            <v>33</v>
          </cell>
          <cell r="O85">
            <v>18</v>
          </cell>
          <cell r="P85">
            <v>111</v>
          </cell>
        </row>
        <row r="86">
          <cell r="H86" t="str">
            <v>105480-P.S.R. QUILIMARI</v>
          </cell>
          <cell r="I86">
            <v>15</v>
          </cell>
          <cell r="J86">
            <v>13</v>
          </cell>
          <cell r="K86">
            <v>16</v>
          </cell>
          <cell r="L86">
            <v>18</v>
          </cell>
          <cell r="M86">
            <v>37</v>
          </cell>
          <cell r="N86">
            <v>19</v>
          </cell>
          <cell r="O86">
            <v>36</v>
          </cell>
          <cell r="P86">
            <v>154</v>
          </cell>
        </row>
        <row r="87">
          <cell r="H87" t="str">
            <v>105481-P.S.R. TILAMA</v>
          </cell>
          <cell r="I87"/>
          <cell r="J87">
            <v>3</v>
          </cell>
          <cell r="K87">
            <v>8</v>
          </cell>
          <cell r="L87">
            <v>6</v>
          </cell>
          <cell r="M87"/>
          <cell r="N87">
            <v>7</v>
          </cell>
          <cell r="O87">
            <v>7</v>
          </cell>
          <cell r="P87">
            <v>31</v>
          </cell>
        </row>
        <row r="88">
          <cell r="H88" t="str">
            <v>105511-P.S.R. LOS CONDORES</v>
          </cell>
          <cell r="I88">
            <v>12</v>
          </cell>
          <cell r="J88">
            <v>14</v>
          </cell>
          <cell r="K88">
            <v>15</v>
          </cell>
          <cell r="L88">
            <v>18</v>
          </cell>
          <cell r="M88">
            <v>15</v>
          </cell>
          <cell r="N88">
            <v>10</v>
          </cell>
          <cell r="O88">
            <v>6</v>
          </cell>
          <cell r="P88">
            <v>90</v>
          </cell>
        </row>
        <row r="89">
          <cell r="H89" t="str">
            <v>Total 04203-LOS VILOS</v>
          </cell>
          <cell r="I89">
            <v>150</v>
          </cell>
          <cell r="J89">
            <v>150</v>
          </cell>
          <cell r="K89">
            <v>264</v>
          </cell>
          <cell r="L89">
            <v>184</v>
          </cell>
          <cell r="M89">
            <v>232</v>
          </cell>
          <cell r="N89">
            <v>152</v>
          </cell>
          <cell r="O89">
            <v>189</v>
          </cell>
          <cell r="P89">
            <v>1321</v>
          </cell>
        </row>
        <row r="90">
          <cell r="H90" t="str">
            <v>04204-SALAMANCA</v>
          </cell>
          <cell r="I90"/>
          <cell r="J90"/>
          <cell r="K90"/>
          <cell r="L90"/>
          <cell r="M90"/>
          <cell r="N90"/>
          <cell r="O90"/>
          <cell r="P90"/>
        </row>
        <row r="91">
          <cell r="H91" t="str">
            <v>105104-HOSPITAL SALAMANCA</v>
          </cell>
          <cell r="I91">
            <v>7</v>
          </cell>
          <cell r="J91"/>
          <cell r="K91">
            <v>10</v>
          </cell>
          <cell r="L91">
            <v>4</v>
          </cell>
          <cell r="M91">
            <v>19</v>
          </cell>
          <cell r="N91">
            <v>9</v>
          </cell>
          <cell r="O91"/>
          <cell r="P91">
            <v>49</v>
          </cell>
        </row>
        <row r="92">
          <cell r="H92" t="str">
            <v xml:space="preserve">105452-P.S.R. CUNCUMEN                 </v>
          </cell>
          <cell r="I92"/>
          <cell r="J92">
            <v>30</v>
          </cell>
          <cell r="K92">
            <v>34</v>
          </cell>
          <cell r="L92">
            <v>34</v>
          </cell>
          <cell r="M92">
            <v>39</v>
          </cell>
          <cell r="N92">
            <v>37</v>
          </cell>
          <cell r="O92">
            <v>50</v>
          </cell>
          <cell r="P92">
            <v>224</v>
          </cell>
        </row>
        <row r="93">
          <cell r="H93" t="str">
            <v>105453-P.S.R. TRANQUILLA</v>
          </cell>
          <cell r="I93">
            <v>2</v>
          </cell>
          <cell r="J93">
            <v>5</v>
          </cell>
          <cell r="K93">
            <v>5</v>
          </cell>
          <cell r="L93">
            <v>5</v>
          </cell>
          <cell r="M93">
            <v>7</v>
          </cell>
          <cell r="N93">
            <v>1</v>
          </cell>
          <cell r="O93">
            <v>13</v>
          </cell>
          <cell r="P93">
            <v>38</v>
          </cell>
        </row>
        <row r="94">
          <cell r="H94" t="str">
            <v>105454-P.S.R. CUNLAGUA</v>
          </cell>
          <cell r="I94">
            <v>12</v>
          </cell>
          <cell r="J94">
            <v>2</v>
          </cell>
          <cell r="K94"/>
          <cell r="L94">
            <v>5</v>
          </cell>
          <cell r="M94">
            <v>2</v>
          </cell>
          <cell r="N94">
            <v>4</v>
          </cell>
          <cell r="O94"/>
          <cell r="P94">
            <v>25</v>
          </cell>
        </row>
        <row r="95">
          <cell r="H95" t="str">
            <v>105455-P.S.R. CHILLEPIN</v>
          </cell>
          <cell r="I95">
            <v>4</v>
          </cell>
          <cell r="J95">
            <v>1</v>
          </cell>
          <cell r="K95"/>
          <cell r="L95">
            <v>3</v>
          </cell>
          <cell r="M95">
            <v>1</v>
          </cell>
          <cell r="N95">
            <v>1</v>
          </cell>
          <cell r="O95">
            <v>4</v>
          </cell>
          <cell r="P95">
            <v>14</v>
          </cell>
        </row>
        <row r="96">
          <cell r="H96" t="str">
            <v>105456-P.S.R. LLIMPO</v>
          </cell>
          <cell r="I96">
            <v>2</v>
          </cell>
          <cell r="J96">
            <v>3</v>
          </cell>
          <cell r="K96">
            <v>14</v>
          </cell>
          <cell r="L96">
            <v>9</v>
          </cell>
          <cell r="M96">
            <v>26</v>
          </cell>
          <cell r="N96">
            <v>4</v>
          </cell>
          <cell r="O96">
            <v>33</v>
          </cell>
          <cell r="P96">
            <v>91</v>
          </cell>
        </row>
        <row r="97">
          <cell r="H97" t="str">
            <v>105457-P.S.R. SAN AGUSTIN</v>
          </cell>
          <cell r="I97">
            <v>5</v>
          </cell>
          <cell r="J97">
            <v>3</v>
          </cell>
          <cell r="K97">
            <v>1</v>
          </cell>
          <cell r="L97">
            <v>5</v>
          </cell>
          <cell r="M97">
            <v>6</v>
          </cell>
          <cell r="N97">
            <v>8</v>
          </cell>
          <cell r="O97">
            <v>6</v>
          </cell>
          <cell r="P97">
            <v>34</v>
          </cell>
        </row>
        <row r="98">
          <cell r="H98" t="str">
            <v>105458-P.S.R. TAHUINCO</v>
          </cell>
          <cell r="I98"/>
          <cell r="J98"/>
          <cell r="K98">
            <v>3</v>
          </cell>
          <cell r="L98"/>
          <cell r="M98">
            <v>6</v>
          </cell>
          <cell r="N98">
            <v>3</v>
          </cell>
          <cell r="O98">
            <v>3</v>
          </cell>
          <cell r="P98">
            <v>15</v>
          </cell>
        </row>
        <row r="99">
          <cell r="H99" t="str">
            <v>105491-P.S.R. QUELEN BAJO</v>
          </cell>
          <cell r="I99">
            <v>1</v>
          </cell>
          <cell r="J99">
            <v>1</v>
          </cell>
          <cell r="K99">
            <v>2</v>
          </cell>
          <cell r="L99">
            <v>5</v>
          </cell>
          <cell r="M99">
            <v>1</v>
          </cell>
          <cell r="N99">
            <v>1</v>
          </cell>
          <cell r="O99"/>
          <cell r="P99">
            <v>11</v>
          </cell>
        </row>
        <row r="100">
          <cell r="H100" t="str">
            <v>105492-P.S.R. CAMISA</v>
          </cell>
          <cell r="I100">
            <v>3</v>
          </cell>
          <cell r="J100">
            <v>3</v>
          </cell>
          <cell r="K100">
            <v>3</v>
          </cell>
          <cell r="L100">
            <v>6</v>
          </cell>
          <cell r="M100">
            <v>4</v>
          </cell>
          <cell r="N100">
            <v>10</v>
          </cell>
          <cell r="O100">
            <v>8</v>
          </cell>
          <cell r="P100">
            <v>37</v>
          </cell>
        </row>
        <row r="101">
          <cell r="H101" t="str">
            <v>105501-P.S.R. ARBOLEDA GRANDE</v>
          </cell>
          <cell r="I101">
            <v>4</v>
          </cell>
          <cell r="J101">
            <v>13</v>
          </cell>
          <cell r="K101">
            <v>6</v>
          </cell>
          <cell r="L101">
            <v>14</v>
          </cell>
          <cell r="M101">
            <v>5</v>
          </cell>
          <cell r="N101">
            <v>10</v>
          </cell>
          <cell r="O101">
            <v>10</v>
          </cell>
          <cell r="P101">
            <v>62</v>
          </cell>
        </row>
        <row r="102">
          <cell r="H102" t="str">
            <v>Total 04204-SALAMANCA</v>
          </cell>
          <cell r="I102">
            <v>40</v>
          </cell>
          <cell r="J102">
            <v>61</v>
          </cell>
          <cell r="K102">
            <v>78</v>
          </cell>
          <cell r="L102">
            <v>90</v>
          </cell>
          <cell r="M102">
            <v>116</v>
          </cell>
          <cell r="N102">
            <v>88</v>
          </cell>
          <cell r="O102">
            <v>127</v>
          </cell>
          <cell r="P102">
            <v>600</v>
          </cell>
        </row>
        <row r="103">
          <cell r="H103" t="str">
            <v>04301-OVALLE</v>
          </cell>
          <cell r="I103"/>
          <cell r="J103"/>
          <cell r="K103"/>
          <cell r="L103"/>
          <cell r="M103"/>
          <cell r="N103"/>
          <cell r="O103"/>
          <cell r="P103"/>
        </row>
        <row r="104">
          <cell r="H104" t="str">
            <v>105315-CES. RURAL C. DE TAMAYA</v>
          </cell>
          <cell r="I104">
            <v>25</v>
          </cell>
          <cell r="J104">
            <v>47</v>
          </cell>
          <cell r="K104">
            <v>59</v>
          </cell>
          <cell r="L104">
            <v>19</v>
          </cell>
          <cell r="M104">
            <v>27</v>
          </cell>
          <cell r="N104">
            <v>14</v>
          </cell>
          <cell r="O104">
            <v>45</v>
          </cell>
          <cell r="P104">
            <v>236</v>
          </cell>
        </row>
        <row r="105">
          <cell r="H105" t="str">
            <v>105317-CES. JORGE JORDAN D.</v>
          </cell>
          <cell r="I105">
            <v>107</v>
          </cell>
          <cell r="J105">
            <v>35</v>
          </cell>
          <cell r="K105">
            <v>80</v>
          </cell>
          <cell r="L105">
            <v>48</v>
          </cell>
          <cell r="M105">
            <v>29</v>
          </cell>
          <cell r="N105">
            <v>139</v>
          </cell>
          <cell r="O105">
            <v>163</v>
          </cell>
          <cell r="P105">
            <v>601</v>
          </cell>
        </row>
        <row r="106">
          <cell r="H106" t="str">
            <v>105322-CES. MARCOS MACUADA</v>
          </cell>
          <cell r="I106">
            <v>116</v>
          </cell>
          <cell r="J106">
            <v>152</v>
          </cell>
          <cell r="K106">
            <v>110</v>
          </cell>
          <cell r="L106">
            <v>45</v>
          </cell>
          <cell r="M106">
            <v>92</v>
          </cell>
          <cell r="N106">
            <v>81</v>
          </cell>
          <cell r="O106">
            <v>72</v>
          </cell>
          <cell r="P106">
            <v>668</v>
          </cell>
        </row>
        <row r="107">
          <cell r="H107" t="str">
            <v>105324-CES. SOTAQUI</v>
          </cell>
          <cell r="I107">
            <v>8</v>
          </cell>
          <cell r="J107">
            <v>28</v>
          </cell>
          <cell r="K107">
            <v>28</v>
          </cell>
          <cell r="L107">
            <v>36</v>
          </cell>
          <cell r="M107">
            <v>34</v>
          </cell>
          <cell r="N107">
            <v>21</v>
          </cell>
          <cell r="O107">
            <v>21</v>
          </cell>
          <cell r="P107">
            <v>176</v>
          </cell>
        </row>
        <row r="108">
          <cell r="H108" t="str">
            <v xml:space="preserve">105416-P.S.R. CAMARICO                  </v>
          </cell>
          <cell r="I108">
            <v>9</v>
          </cell>
          <cell r="J108">
            <v>10</v>
          </cell>
          <cell r="K108">
            <v>6</v>
          </cell>
          <cell r="L108">
            <v>36</v>
          </cell>
          <cell r="M108">
            <v>1</v>
          </cell>
          <cell r="N108">
            <v>10</v>
          </cell>
          <cell r="O108">
            <v>16</v>
          </cell>
          <cell r="P108">
            <v>88</v>
          </cell>
        </row>
        <row r="109">
          <cell r="H109" t="str">
            <v>105417-P.S.R. ALCONES BAJOS</v>
          </cell>
          <cell r="I109"/>
          <cell r="J109"/>
          <cell r="K109">
            <v>6</v>
          </cell>
          <cell r="L109"/>
          <cell r="M109"/>
          <cell r="N109">
            <v>9</v>
          </cell>
          <cell r="O109">
            <v>1</v>
          </cell>
          <cell r="P109">
            <v>16</v>
          </cell>
        </row>
        <row r="110">
          <cell r="H110" t="str">
            <v>105419-P.S.R. LAS SOSSAS</v>
          </cell>
          <cell r="I110"/>
          <cell r="J110"/>
          <cell r="K110"/>
          <cell r="L110">
            <v>8</v>
          </cell>
          <cell r="M110">
            <v>2</v>
          </cell>
          <cell r="N110">
            <v>9</v>
          </cell>
          <cell r="O110">
            <v>8</v>
          </cell>
          <cell r="P110">
            <v>27</v>
          </cell>
        </row>
        <row r="111">
          <cell r="H111" t="str">
            <v>105420-P.S.R. LIMARI</v>
          </cell>
          <cell r="I111">
            <v>9</v>
          </cell>
          <cell r="J111"/>
          <cell r="K111">
            <v>16</v>
          </cell>
          <cell r="L111">
            <v>5</v>
          </cell>
          <cell r="M111">
            <v>3</v>
          </cell>
          <cell r="N111">
            <v>8</v>
          </cell>
          <cell r="O111">
            <v>30</v>
          </cell>
          <cell r="P111">
            <v>71</v>
          </cell>
        </row>
        <row r="112">
          <cell r="H112" t="str">
            <v>105422-P.S.R. HORNILLOS</v>
          </cell>
          <cell r="I112"/>
          <cell r="J112"/>
          <cell r="K112"/>
          <cell r="L112">
            <v>2</v>
          </cell>
          <cell r="M112"/>
          <cell r="N112">
            <v>2</v>
          </cell>
          <cell r="O112"/>
          <cell r="P112">
            <v>4</v>
          </cell>
        </row>
        <row r="113">
          <cell r="H113" t="str">
            <v>105437-P.S.R. CHALINGA</v>
          </cell>
          <cell r="I113"/>
          <cell r="J113"/>
          <cell r="K113">
            <v>2</v>
          </cell>
          <cell r="L113"/>
          <cell r="M113">
            <v>18</v>
          </cell>
          <cell r="N113">
            <v>6</v>
          </cell>
          <cell r="O113">
            <v>2</v>
          </cell>
          <cell r="P113">
            <v>28</v>
          </cell>
        </row>
        <row r="114">
          <cell r="H114" t="str">
            <v>105439-P.S.R. CERRO BLANCO</v>
          </cell>
          <cell r="I114">
            <v>5</v>
          </cell>
          <cell r="J114">
            <v>14</v>
          </cell>
          <cell r="K114">
            <v>12</v>
          </cell>
          <cell r="L114">
            <v>4</v>
          </cell>
          <cell r="M114"/>
          <cell r="N114">
            <v>1</v>
          </cell>
          <cell r="O114">
            <v>3</v>
          </cell>
          <cell r="P114">
            <v>39</v>
          </cell>
        </row>
        <row r="115">
          <cell r="H115" t="str">
            <v>105507-P.S.R. HUAMALATA</v>
          </cell>
          <cell r="I115"/>
          <cell r="J115">
            <v>9</v>
          </cell>
          <cell r="K115">
            <v>10</v>
          </cell>
          <cell r="L115">
            <v>16</v>
          </cell>
          <cell r="M115">
            <v>9</v>
          </cell>
          <cell r="N115">
            <v>22</v>
          </cell>
          <cell r="O115">
            <v>21</v>
          </cell>
          <cell r="P115">
            <v>87</v>
          </cell>
        </row>
        <row r="116">
          <cell r="H116" t="str">
            <v>105510-P.S.R. RECOLETA</v>
          </cell>
          <cell r="I116"/>
          <cell r="J116"/>
          <cell r="K116"/>
          <cell r="L116"/>
          <cell r="M116">
            <v>7</v>
          </cell>
          <cell r="N116">
            <v>17</v>
          </cell>
          <cell r="O116">
            <v>3</v>
          </cell>
          <cell r="P116">
            <v>27</v>
          </cell>
        </row>
        <row r="117">
          <cell r="H117" t="str">
            <v>105722-CECOF SAN JOSE DE LA DEHESA</v>
          </cell>
          <cell r="I117">
            <v>38</v>
          </cell>
          <cell r="J117">
            <v>37</v>
          </cell>
          <cell r="K117">
            <v>47</v>
          </cell>
          <cell r="L117">
            <v>40</v>
          </cell>
          <cell r="M117">
            <v>48</v>
          </cell>
          <cell r="N117">
            <v>37</v>
          </cell>
          <cell r="O117">
            <v>53</v>
          </cell>
          <cell r="P117">
            <v>300</v>
          </cell>
        </row>
        <row r="118">
          <cell r="H118" t="str">
            <v>105723-CECOF LIMARI</v>
          </cell>
          <cell r="I118">
            <v>24</v>
          </cell>
          <cell r="J118">
            <v>20</v>
          </cell>
          <cell r="K118">
            <v>22</v>
          </cell>
          <cell r="L118">
            <v>17</v>
          </cell>
          <cell r="M118">
            <v>24</v>
          </cell>
          <cell r="N118">
            <v>28</v>
          </cell>
          <cell r="O118">
            <v>44</v>
          </cell>
          <cell r="P118">
            <v>179</v>
          </cell>
        </row>
        <row r="119">
          <cell r="H119" t="str">
            <v>200258-CECOF LOS COPIHUES</v>
          </cell>
          <cell r="I119">
            <v>15</v>
          </cell>
          <cell r="J119">
            <v>13</v>
          </cell>
          <cell r="K119">
            <v>14</v>
          </cell>
          <cell r="L119">
            <v>20</v>
          </cell>
          <cell r="M119">
            <v>12</v>
          </cell>
          <cell r="N119">
            <v>9</v>
          </cell>
          <cell r="O119">
            <v>53</v>
          </cell>
          <cell r="P119">
            <v>136</v>
          </cell>
        </row>
        <row r="120">
          <cell r="H120" t="str">
            <v>Total 04301-OVALLE</v>
          </cell>
          <cell r="I120">
            <v>356</v>
          </cell>
          <cell r="J120">
            <v>365</v>
          </cell>
          <cell r="K120">
            <v>412</v>
          </cell>
          <cell r="L120">
            <v>296</v>
          </cell>
          <cell r="M120">
            <v>306</v>
          </cell>
          <cell r="N120">
            <v>413</v>
          </cell>
          <cell r="O120">
            <v>535</v>
          </cell>
          <cell r="P120">
            <v>2683</v>
          </cell>
        </row>
        <row r="121">
          <cell r="H121" t="str">
            <v>04302-COMBARBALÁ</v>
          </cell>
          <cell r="I121"/>
          <cell r="J121"/>
          <cell r="K121"/>
          <cell r="L121"/>
          <cell r="M121"/>
          <cell r="N121"/>
          <cell r="O121"/>
          <cell r="P121"/>
        </row>
        <row r="122">
          <cell r="H122" t="str">
            <v>105105-HOSPITAL COMBARBALA</v>
          </cell>
          <cell r="I122">
            <v>62</v>
          </cell>
          <cell r="J122">
            <v>75</v>
          </cell>
          <cell r="K122">
            <v>94</v>
          </cell>
          <cell r="L122">
            <v>58</v>
          </cell>
          <cell r="M122">
            <v>77</v>
          </cell>
          <cell r="N122">
            <v>82</v>
          </cell>
          <cell r="O122">
            <v>51</v>
          </cell>
          <cell r="P122">
            <v>499</v>
          </cell>
        </row>
        <row r="123">
          <cell r="H123" t="str">
            <v>105433-P.S.R. SAN LORENZO</v>
          </cell>
          <cell r="I123"/>
          <cell r="J123">
            <v>2</v>
          </cell>
          <cell r="K123">
            <v>3</v>
          </cell>
          <cell r="L123">
            <v>2</v>
          </cell>
          <cell r="M123">
            <v>4</v>
          </cell>
          <cell r="N123">
            <v>14</v>
          </cell>
          <cell r="O123">
            <v>2</v>
          </cell>
          <cell r="P123">
            <v>27</v>
          </cell>
        </row>
        <row r="124">
          <cell r="H124" t="str">
            <v>105434-P.S.R. SAN MARCOS</v>
          </cell>
          <cell r="I124">
            <v>8</v>
          </cell>
          <cell r="J124">
            <v>17</v>
          </cell>
          <cell r="K124">
            <v>2</v>
          </cell>
          <cell r="L124">
            <v>32</v>
          </cell>
          <cell r="M124">
            <v>16</v>
          </cell>
          <cell r="N124">
            <v>17</v>
          </cell>
          <cell r="O124">
            <v>33</v>
          </cell>
          <cell r="P124">
            <v>125</v>
          </cell>
        </row>
        <row r="125">
          <cell r="H125" t="str">
            <v>105441-P.S.R. MANQUEHUA</v>
          </cell>
          <cell r="I125">
            <v>5</v>
          </cell>
          <cell r="J125">
            <v>6</v>
          </cell>
          <cell r="K125">
            <v>5</v>
          </cell>
          <cell r="L125">
            <v>14</v>
          </cell>
          <cell r="M125">
            <v>11</v>
          </cell>
          <cell r="N125">
            <v>3</v>
          </cell>
          <cell r="O125">
            <v>15</v>
          </cell>
          <cell r="P125">
            <v>59</v>
          </cell>
        </row>
        <row r="126">
          <cell r="H126" t="str">
            <v xml:space="preserve">105459-P.S.R. BARRANCAS                </v>
          </cell>
          <cell r="I126">
            <v>9</v>
          </cell>
          <cell r="J126">
            <v>5</v>
          </cell>
          <cell r="K126">
            <v>6</v>
          </cell>
          <cell r="L126">
            <v>4</v>
          </cell>
          <cell r="M126">
            <v>15</v>
          </cell>
          <cell r="N126">
            <v>4</v>
          </cell>
          <cell r="O126">
            <v>8</v>
          </cell>
          <cell r="P126">
            <v>51</v>
          </cell>
        </row>
        <row r="127">
          <cell r="H127" t="str">
            <v>105460-P.S.R. COGOTI 18</v>
          </cell>
          <cell r="I127">
            <v>7</v>
          </cell>
          <cell r="J127">
            <v>8</v>
          </cell>
          <cell r="K127">
            <v>20</v>
          </cell>
          <cell r="L127">
            <v>6</v>
          </cell>
          <cell r="M127">
            <v>8</v>
          </cell>
          <cell r="N127">
            <v>4</v>
          </cell>
          <cell r="O127">
            <v>4</v>
          </cell>
          <cell r="P127">
            <v>57</v>
          </cell>
        </row>
        <row r="128">
          <cell r="H128" t="str">
            <v>105461-P.S.R. EL HUACHO</v>
          </cell>
          <cell r="I128"/>
          <cell r="J128">
            <v>3</v>
          </cell>
          <cell r="K128">
            <v>5</v>
          </cell>
          <cell r="L128">
            <v>5</v>
          </cell>
          <cell r="M128">
            <v>3</v>
          </cell>
          <cell r="N128">
            <v>5</v>
          </cell>
          <cell r="O128">
            <v>4</v>
          </cell>
          <cell r="P128">
            <v>25</v>
          </cell>
        </row>
        <row r="129">
          <cell r="H129" t="str">
            <v>105462-P.S.R. EL SAUCE</v>
          </cell>
          <cell r="I129">
            <v>2</v>
          </cell>
          <cell r="J129">
            <v>2</v>
          </cell>
          <cell r="K129">
            <v>8</v>
          </cell>
          <cell r="L129">
            <v>14</v>
          </cell>
          <cell r="M129">
            <v>9</v>
          </cell>
          <cell r="N129">
            <v>3</v>
          </cell>
          <cell r="O129">
            <v>5</v>
          </cell>
          <cell r="P129">
            <v>43</v>
          </cell>
        </row>
        <row r="130">
          <cell r="H130" t="str">
            <v>105463-P.S.R. QUILITAPIA</v>
          </cell>
          <cell r="I130">
            <v>13</v>
          </cell>
          <cell r="J130">
            <v>19</v>
          </cell>
          <cell r="K130">
            <v>23</v>
          </cell>
          <cell r="L130">
            <v>10</v>
          </cell>
          <cell r="M130">
            <v>2</v>
          </cell>
          <cell r="N130">
            <v>1</v>
          </cell>
          <cell r="O130">
            <v>11</v>
          </cell>
          <cell r="P130">
            <v>79</v>
          </cell>
        </row>
        <row r="131">
          <cell r="H131" t="str">
            <v>105464-P.S.R. LA LIGUA</v>
          </cell>
          <cell r="I131">
            <v>5</v>
          </cell>
          <cell r="J131">
            <v>5</v>
          </cell>
          <cell r="K131">
            <v>5</v>
          </cell>
          <cell r="L131">
            <v>4</v>
          </cell>
          <cell r="M131">
            <v>13</v>
          </cell>
          <cell r="N131"/>
          <cell r="O131">
            <v>7</v>
          </cell>
          <cell r="P131">
            <v>39</v>
          </cell>
        </row>
        <row r="132">
          <cell r="H132" t="str">
            <v>105465-P.S.R. RAMADILLA</v>
          </cell>
          <cell r="I132">
            <v>1</v>
          </cell>
          <cell r="J132">
            <v>5</v>
          </cell>
          <cell r="K132">
            <v>13</v>
          </cell>
          <cell r="L132">
            <v>6</v>
          </cell>
          <cell r="M132">
            <v>5</v>
          </cell>
          <cell r="N132">
            <v>4</v>
          </cell>
          <cell r="O132">
            <v>1</v>
          </cell>
          <cell r="P132">
            <v>35</v>
          </cell>
        </row>
        <row r="133">
          <cell r="H133" t="str">
            <v>105466-P.S.R. VALLE HERMOSO</v>
          </cell>
          <cell r="I133">
            <v>9</v>
          </cell>
          <cell r="J133">
            <v>6</v>
          </cell>
          <cell r="K133">
            <v>2</v>
          </cell>
          <cell r="L133"/>
          <cell r="M133">
            <v>2</v>
          </cell>
          <cell r="N133"/>
          <cell r="O133">
            <v>9</v>
          </cell>
          <cell r="P133">
            <v>28</v>
          </cell>
        </row>
        <row r="134">
          <cell r="H134" t="str">
            <v>105490-P.S.R. EL DURAZNO</v>
          </cell>
          <cell r="I134">
            <v>2</v>
          </cell>
          <cell r="J134">
            <v>8</v>
          </cell>
          <cell r="K134">
            <v>5</v>
          </cell>
          <cell r="L134">
            <v>10</v>
          </cell>
          <cell r="M134">
            <v>1</v>
          </cell>
          <cell r="N134">
            <v>14</v>
          </cell>
          <cell r="O134">
            <v>24</v>
          </cell>
          <cell r="P134">
            <v>64</v>
          </cell>
        </row>
        <row r="135">
          <cell r="H135" t="str">
            <v>Total 04302-COMBARBALÁ</v>
          </cell>
          <cell r="I135">
            <v>123</v>
          </cell>
          <cell r="J135">
            <v>161</v>
          </cell>
          <cell r="K135">
            <v>191</v>
          </cell>
          <cell r="L135">
            <v>165</v>
          </cell>
          <cell r="M135">
            <v>166</v>
          </cell>
          <cell r="N135">
            <v>151</v>
          </cell>
          <cell r="O135">
            <v>174</v>
          </cell>
          <cell r="P135">
            <v>1131</v>
          </cell>
        </row>
        <row r="136">
          <cell r="H136" t="str">
            <v>04304-MONTE PATRIA</v>
          </cell>
          <cell r="I136"/>
          <cell r="J136"/>
          <cell r="K136"/>
          <cell r="L136"/>
          <cell r="M136"/>
          <cell r="N136"/>
          <cell r="O136"/>
          <cell r="P136"/>
        </row>
        <row r="137">
          <cell r="H137" t="str">
            <v>105307-CES. RURAL MONTE PATRIA</v>
          </cell>
          <cell r="I137">
            <v>22</v>
          </cell>
          <cell r="J137">
            <v>45</v>
          </cell>
          <cell r="K137">
            <v>39</v>
          </cell>
          <cell r="L137">
            <v>40</v>
          </cell>
          <cell r="M137">
            <v>54</v>
          </cell>
          <cell r="N137">
            <v>37</v>
          </cell>
          <cell r="O137">
            <v>51</v>
          </cell>
          <cell r="P137">
            <v>288</v>
          </cell>
        </row>
        <row r="138">
          <cell r="H138" t="str">
            <v>105311-CES. RURAL CHAÑARAL ALTO</v>
          </cell>
          <cell r="I138">
            <v>20</v>
          </cell>
          <cell r="J138">
            <v>17</v>
          </cell>
          <cell r="K138">
            <v>15</v>
          </cell>
          <cell r="L138">
            <v>9</v>
          </cell>
          <cell r="M138">
            <v>10</v>
          </cell>
          <cell r="N138">
            <v>28</v>
          </cell>
          <cell r="O138">
            <v>41</v>
          </cell>
          <cell r="P138">
            <v>140</v>
          </cell>
        </row>
        <row r="139">
          <cell r="H139" t="str">
            <v>105312-CES. RURAL CAREN</v>
          </cell>
          <cell r="I139">
            <v>16</v>
          </cell>
          <cell r="J139">
            <v>4</v>
          </cell>
          <cell r="K139">
            <v>19</v>
          </cell>
          <cell r="L139">
            <v>6</v>
          </cell>
          <cell r="M139">
            <v>15</v>
          </cell>
          <cell r="N139">
            <v>12</v>
          </cell>
          <cell r="O139">
            <v>13</v>
          </cell>
          <cell r="P139">
            <v>85</v>
          </cell>
        </row>
        <row r="140">
          <cell r="H140" t="str">
            <v>105318-CES. RURAL EL PALQUI</v>
          </cell>
          <cell r="I140">
            <v>43</v>
          </cell>
          <cell r="J140">
            <v>60</v>
          </cell>
          <cell r="K140">
            <v>59</v>
          </cell>
          <cell r="L140">
            <v>41</v>
          </cell>
          <cell r="M140">
            <v>46</v>
          </cell>
          <cell r="N140">
            <v>61</v>
          </cell>
          <cell r="O140">
            <v>70</v>
          </cell>
          <cell r="P140">
            <v>380</v>
          </cell>
        </row>
        <row r="141">
          <cell r="H141" t="str">
            <v>105425-P.S.R. CHILECITO</v>
          </cell>
          <cell r="I141"/>
          <cell r="J141"/>
          <cell r="K141">
            <v>7</v>
          </cell>
          <cell r="L141">
            <v>4</v>
          </cell>
          <cell r="M141">
            <v>1</v>
          </cell>
          <cell r="N141"/>
          <cell r="O141">
            <v>2</v>
          </cell>
          <cell r="P141">
            <v>14</v>
          </cell>
        </row>
        <row r="142">
          <cell r="H142" t="str">
            <v>105427-P.S.R. HACIENDA VALDIVIA</v>
          </cell>
          <cell r="I142"/>
          <cell r="J142"/>
          <cell r="K142">
            <v>5</v>
          </cell>
          <cell r="L142">
            <v>2</v>
          </cell>
          <cell r="M142">
            <v>3</v>
          </cell>
          <cell r="N142">
            <v>14</v>
          </cell>
          <cell r="O142">
            <v>2</v>
          </cell>
          <cell r="P142">
            <v>26</v>
          </cell>
        </row>
        <row r="143">
          <cell r="H143" t="str">
            <v>105428-P.S.R. HUATULAME</v>
          </cell>
          <cell r="I143">
            <v>9</v>
          </cell>
          <cell r="J143">
            <v>3</v>
          </cell>
          <cell r="K143">
            <v>3</v>
          </cell>
          <cell r="L143">
            <v>4</v>
          </cell>
          <cell r="M143">
            <v>3</v>
          </cell>
          <cell r="N143">
            <v>8</v>
          </cell>
          <cell r="O143">
            <v>3</v>
          </cell>
          <cell r="P143">
            <v>33</v>
          </cell>
        </row>
        <row r="144">
          <cell r="H144" t="str">
            <v>105430-P.S.R. MIALQUI</v>
          </cell>
          <cell r="I144"/>
          <cell r="J144">
            <v>4</v>
          </cell>
          <cell r="K144">
            <v>5</v>
          </cell>
          <cell r="L144">
            <v>3</v>
          </cell>
          <cell r="M144"/>
          <cell r="N144">
            <v>3</v>
          </cell>
          <cell r="O144">
            <v>2</v>
          </cell>
          <cell r="P144">
            <v>17</v>
          </cell>
        </row>
        <row r="145">
          <cell r="H145" t="str">
            <v>105431-P.S.R. PEDREGAL</v>
          </cell>
          <cell r="I145">
            <v>8</v>
          </cell>
          <cell r="J145"/>
          <cell r="K145">
            <v>9</v>
          </cell>
          <cell r="L145">
            <v>2</v>
          </cell>
          <cell r="M145">
            <v>2</v>
          </cell>
          <cell r="N145">
            <v>3</v>
          </cell>
          <cell r="O145">
            <v>4</v>
          </cell>
          <cell r="P145">
            <v>28</v>
          </cell>
        </row>
        <row r="146">
          <cell r="H146" t="str">
            <v>105432-P.S.R. RAPEL</v>
          </cell>
          <cell r="I146">
            <v>1</v>
          </cell>
          <cell r="J146"/>
          <cell r="K146">
            <v>12</v>
          </cell>
          <cell r="L146">
            <v>1</v>
          </cell>
          <cell r="M146"/>
          <cell r="N146">
            <v>11</v>
          </cell>
          <cell r="O146">
            <v>3</v>
          </cell>
          <cell r="P146">
            <v>28</v>
          </cell>
        </row>
        <row r="147">
          <cell r="H147" t="str">
            <v>105435-P.S.R. TULAHUEN</v>
          </cell>
          <cell r="I147">
            <v>6</v>
          </cell>
          <cell r="J147">
            <v>6</v>
          </cell>
          <cell r="K147">
            <v>19</v>
          </cell>
          <cell r="L147">
            <v>3</v>
          </cell>
          <cell r="M147">
            <v>16</v>
          </cell>
          <cell r="N147">
            <v>2</v>
          </cell>
          <cell r="O147">
            <v>3</v>
          </cell>
          <cell r="P147">
            <v>55</v>
          </cell>
        </row>
        <row r="148">
          <cell r="H148" t="str">
            <v>105436-P.S.R. EL MAITEN</v>
          </cell>
          <cell r="I148">
            <v>6</v>
          </cell>
          <cell r="J148">
            <v>5</v>
          </cell>
          <cell r="K148">
            <v>8</v>
          </cell>
          <cell r="L148">
            <v>1</v>
          </cell>
          <cell r="M148"/>
          <cell r="N148"/>
          <cell r="O148">
            <v>5</v>
          </cell>
          <cell r="P148">
            <v>25</v>
          </cell>
        </row>
        <row r="149">
          <cell r="H149" t="str">
            <v>105489-P.S.R. RAMADAS DE TULAHUEN</v>
          </cell>
          <cell r="I149">
            <v>1</v>
          </cell>
          <cell r="J149">
            <v>3</v>
          </cell>
          <cell r="K149">
            <v>12</v>
          </cell>
          <cell r="L149"/>
          <cell r="M149"/>
          <cell r="N149"/>
          <cell r="O149">
            <v>1</v>
          </cell>
          <cell r="P149">
            <v>17</v>
          </cell>
        </row>
        <row r="150">
          <cell r="H150" t="str">
            <v>Total 04304-MONTE PATRIA</v>
          </cell>
          <cell r="I150">
            <v>132</v>
          </cell>
          <cell r="J150">
            <v>147</v>
          </cell>
          <cell r="K150">
            <v>212</v>
          </cell>
          <cell r="L150">
            <v>116</v>
          </cell>
          <cell r="M150">
            <v>150</v>
          </cell>
          <cell r="N150">
            <v>179</v>
          </cell>
          <cell r="O150">
            <v>200</v>
          </cell>
          <cell r="P150">
            <v>1136</v>
          </cell>
        </row>
        <row r="151">
          <cell r="H151" t="str">
            <v>04304-PUNITAQUI</v>
          </cell>
          <cell r="I151"/>
          <cell r="J151"/>
          <cell r="K151"/>
          <cell r="L151"/>
          <cell r="M151"/>
          <cell r="N151"/>
          <cell r="O151"/>
          <cell r="P151"/>
        </row>
        <row r="152">
          <cell r="H152" t="str">
            <v>105308-CES. RURAL PUNITAQUI</v>
          </cell>
          <cell r="I152">
            <v>44</v>
          </cell>
          <cell r="J152">
            <v>55</v>
          </cell>
          <cell r="K152">
            <v>125</v>
          </cell>
          <cell r="L152">
            <v>42</v>
          </cell>
          <cell r="M152">
            <v>78</v>
          </cell>
          <cell r="N152">
            <v>95</v>
          </cell>
          <cell r="O152">
            <v>87</v>
          </cell>
          <cell r="P152">
            <v>526</v>
          </cell>
        </row>
        <row r="153">
          <cell r="H153" t="str">
            <v>105440-P.S.R. DIVISADERO</v>
          </cell>
          <cell r="I153">
            <v>2</v>
          </cell>
          <cell r="J153"/>
          <cell r="K153">
            <v>1</v>
          </cell>
          <cell r="L153">
            <v>1</v>
          </cell>
          <cell r="M153">
            <v>1</v>
          </cell>
          <cell r="N153">
            <v>2</v>
          </cell>
          <cell r="O153">
            <v>2</v>
          </cell>
          <cell r="P153">
            <v>9</v>
          </cell>
        </row>
        <row r="154">
          <cell r="H154" t="str">
            <v>Total 04304-PUNITAQUI</v>
          </cell>
          <cell r="I154">
            <v>46</v>
          </cell>
          <cell r="J154">
            <v>55</v>
          </cell>
          <cell r="K154">
            <v>126</v>
          </cell>
          <cell r="L154">
            <v>43</v>
          </cell>
          <cell r="M154">
            <v>79</v>
          </cell>
          <cell r="N154">
            <v>97</v>
          </cell>
          <cell r="O154">
            <v>89</v>
          </cell>
          <cell r="P154">
            <v>535</v>
          </cell>
        </row>
        <row r="155">
          <cell r="H155" t="str">
            <v>04305-RIO HURTADO</v>
          </cell>
          <cell r="I155"/>
          <cell r="J155"/>
          <cell r="K155"/>
          <cell r="L155"/>
          <cell r="M155"/>
          <cell r="N155"/>
          <cell r="O155"/>
          <cell r="P155"/>
        </row>
        <row r="156">
          <cell r="H156" t="str">
            <v>105310-CES. RURAL PICHASCA</v>
          </cell>
          <cell r="I156">
            <v>9</v>
          </cell>
          <cell r="J156">
            <v>11</v>
          </cell>
          <cell r="K156">
            <v>25</v>
          </cell>
          <cell r="L156">
            <v>24</v>
          </cell>
          <cell r="M156">
            <v>24</v>
          </cell>
          <cell r="N156">
            <v>24</v>
          </cell>
          <cell r="O156">
            <v>20</v>
          </cell>
          <cell r="P156">
            <v>137</v>
          </cell>
        </row>
        <row r="157">
          <cell r="H157" t="str">
            <v>105409-P.S.R. EL CHAÑAR</v>
          </cell>
          <cell r="I157">
            <v>2</v>
          </cell>
          <cell r="J157"/>
          <cell r="K157">
            <v>2</v>
          </cell>
          <cell r="L157">
            <v>1</v>
          </cell>
          <cell r="M157">
            <v>3</v>
          </cell>
          <cell r="N157">
            <v>3</v>
          </cell>
          <cell r="O157"/>
          <cell r="P157">
            <v>11</v>
          </cell>
        </row>
        <row r="158">
          <cell r="H158" t="str">
            <v>105410-P.S.R. HURTADO</v>
          </cell>
          <cell r="I158">
            <v>33</v>
          </cell>
          <cell r="J158">
            <v>8</v>
          </cell>
          <cell r="K158">
            <v>1</v>
          </cell>
          <cell r="L158">
            <v>4</v>
          </cell>
          <cell r="M158">
            <v>11</v>
          </cell>
          <cell r="N158">
            <v>7</v>
          </cell>
          <cell r="O158"/>
          <cell r="P158">
            <v>64</v>
          </cell>
        </row>
        <row r="159">
          <cell r="H159" t="str">
            <v>105411-P.S.R. LAS BREAS</v>
          </cell>
          <cell r="I159">
            <v>6</v>
          </cell>
          <cell r="J159"/>
          <cell r="K159">
            <v>1</v>
          </cell>
          <cell r="L159">
            <v>5</v>
          </cell>
          <cell r="M159">
            <v>2</v>
          </cell>
          <cell r="N159">
            <v>1</v>
          </cell>
          <cell r="O159">
            <v>1</v>
          </cell>
          <cell r="P159">
            <v>16</v>
          </cell>
        </row>
        <row r="160">
          <cell r="H160" t="str">
            <v>105413-P.S.R. SAMO ALTO</v>
          </cell>
          <cell r="I160">
            <v>8</v>
          </cell>
          <cell r="J160">
            <v>3</v>
          </cell>
          <cell r="K160">
            <v>4</v>
          </cell>
          <cell r="L160">
            <v>4</v>
          </cell>
          <cell r="M160">
            <v>1</v>
          </cell>
          <cell r="N160"/>
          <cell r="O160">
            <v>7</v>
          </cell>
          <cell r="P160">
            <v>27</v>
          </cell>
        </row>
        <row r="161">
          <cell r="H161" t="str">
            <v>105414-P.S.R. SERON</v>
          </cell>
          <cell r="I161">
            <v>4</v>
          </cell>
          <cell r="J161"/>
          <cell r="K161">
            <v>2</v>
          </cell>
          <cell r="L161">
            <v>1</v>
          </cell>
          <cell r="M161">
            <v>3</v>
          </cell>
          <cell r="N161"/>
          <cell r="O161">
            <v>1</v>
          </cell>
          <cell r="P161">
            <v>11</v>
          </cell>
        </row>
        <row r="162">
          <cell r="H162" t="str">
            <v>105503-P.S.R. TABAQUEROS</v>
          </cell>
          <cell r="I162"/>
          <cell r="J162"/>
          <cell r="K162">
            <v>5</v>
          </cell>
          <cell r="L162">
            <v>8</v>
          </cell>
          <cell r="M162">
            <v>6</v>
          </cell>
          <cell r="N162">
            <v>5</v>
          </cell>
          <cell r="O162"/>
          <cell r="P162">
            <v>24</v>
          </cell>
        </row>
        <row r="163">
          <cell r="H163" t="str">
            <v>Total 04305-RIO HURTADO</v>
          </cell>
          <cell r="I163">
            <v>62</v>
          </cell>
          <cell r="J163">
            <v>22</v>
          </cell>
          <cell r="K163">
            <v>40</v>
          </cell>
          <cell r="L163">
            <v>47</v>
          </cell>
          <cell r="M163">
            <v>50</v>
          </cell>
          <cell r="N163">
            <v>40</v>
          </cell>
          <cell r="O163">
            <v>29</v>
          </cell>
          <cell r="P163">
            <v>290</v>
          </cell>
        </row>
        <row r="164">
          <cell r="H164" t="str">
            <v>Total general</v>
          </cell>
          <cell r="I164">
            <v>4189</v>
          </cell>
          <cell r="J164">
            <v>3759</v>
          </cell>
          <cell r="K164">
            <v>5096</v>
          </cell>
          <cell r="L164">
            <v>4090</v>
          </cell>
          <cell r="M164">
            <v>4247</v>
          </cell>
          <cell r="N164">
            <v>4262</v>
          </cell>
          <cell r="O164">
            <v>4874</v>
          </cell>
          <cell r="P164">
            <v>30517</v>
          </cell>
        </row>
      </sheetData>
      <sheetData sheetId="7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</row>
        <row r="6">
          <cell r="H6" t="str">
            <v>105300-CES. CARDENAL CARO</v>
          </cell>
          <cell r="I6">
            <v>33</v>
          </cell>
          <cell r="J6">
            <v>50</v>
          </cell>
          <cell r="K6">
            <v>79</v>
          </cell>
          <cell r="L6">
            <v>139</v>
          </cell>
          <cell r="M6">
            <v>44</v>
          </cell>
          <cell r="N6">
            <v>46</v>
          </cell>
          <cell r="O6">
            <v>21</v>
          </cell>
          <cell r="P6">
            <v>412</v>
          </cell>
        </row>
        <row r="7">
          <cell r="H7" t="str">
            <v>105301-CES. LAS COMPAÑIAS</v>
          </cell>
          <cell r="I7">
            <v>24</v>
          </cell>
          <cell r="J7">
            <v>22</v>
          </cell>
          <cell r="K7">
            <v>28</v>
          </cell>
          <cell r="L7">
            <v>22</v>
          </cell>
          <cell r="M7">
            <v>247</v>
          </cell>
          <cell r="N7">
            <v>126</v>
          </cell>
          <cell r="O7">
            <v>30</v>
          </cell>
          <cell r="P7">
            <v>499</v>
          </cell>
        </row>
        <row r="8">
          <cell r="H8" t="str">
            <v>105302-CES. PEDRO AGUIRRE C.</v>
          </cell>
          <cell r="I8">
            <v>23</v>
          </cell>
          <cell r="J8">
            <v>22</v>
          </cell>
          <cell r="K8">
            <v>75</v>
          </cell>
          <cell r="L8">
            <v>79</v>
          </cell>
          <cell r="M8">
            <v>38</v>
          </cell>
          <cell r="N8">
            <v>12</v>
          </cell>
          <cell r="O8">
            <v>27</v>
          </cell>
          <cell r="P8">
            <v>276</v>
          </cell>
        </row>
        <row r="9">
          <cell r="H9" t="str">
            <v>105313-CES. SCHAFFHAUSER</v>
          </cell>
          <cell r="I9">
            <v>128</v>
          </cell>
          <cell r="J9">
            <v>11</v>
          </cell>
          <cell r="K9">
            <v>153</v>
          </cell>
          <cell r="L9">
            <v>174</v>
          </cell>
          <cell r="M9">
            <v>142</v>
          </cell>
          <cell r="N9">
            <v>232</v>
          </cell>
          <cell r="O9">
            <v>404</v>
          </cell>
          <cell r="P9">
            <v>1244</v>
          </cell>
        </row>
        <row r="10">
          <cell r="H10" t="str">
            <v>105319-CES. CARDENAL R.S.H.</v>
          </cell>
          <cell r="I10">
            <v>4</v>
          </cell>
          <cell r="J10">
            <v>48</v>
          </cell>
          <cell r="K10">
            <v>58</v>
          </cell>
          <cell r="L10">
            <v>63</v>
          </cell>
          <cell r="M10">
            <v>206</v>
          </cell>
          <cell r="N10">
            <v>38</v>
          </cell>
          <cell r="O10">
            <v>108</v>
          </cell>
          <cell r="P10">
            <v>525</v>
          </cell>
        </row>
        <row r="11">
          <cell r="H11" t="str">
            <v>105325-CESFAM JUAN PABLO II</v>
          </cell>
          <cell r="I11">
            <v>3</v>
          </cell>
          <cell r="J11">
            <v>75</v>
          </cell>
          <cell r="K11">
            <v>65</v>
          </cell>
          <cell r="L11">
            <v>80</v>
          </cell>
          <cell r="M11">
            <v>77</v>
          </cell>
          <cell r="N11">
            <v>60</v>
          </cell>
          <cell r="O11">
            <v>56</v>
          </cell>
          <cell r="P11">
            <v>416</v>
          </cell>
        </row>
        <row r="12">
          <cell r="H12" t="str">
            <v xml:space="preserve">105400-P.S.R. ALGARROBITO            </v>
          </cell>
          <cell r="I12">
            <v>0</v>
          </cell>
          <cell r="J12">
            <v>0</v>
          </cell>
          <cell r="K12">
            <v>6</v>
          </cell>
          <cell r="L12">
            <v>8</v>
          </cell>
          <cell r="M12">
            <v>53</v>
          </cell>
          <cell r="N12">
            <v>37</v>
          </cell>
          <cell r="O12">
            <v>22</v>
          </cell>
          <cell r="P12">
            <v>126</v>
          </cell>
        </row>
        <row r="13">
          <cell r="H13" t="str">
            <v>105401-P.S.R. LAS ROJAS</v>
          </cell>
          <cell r="I13">
            <v>1</v>
          </cell>
          <cell r="J13">
            <v>1</v>
          </cell>
          <cell r="K13">
            <v>0</v>
          </cell>
          <cell r="L13">
            <v>0</v>
          </cell>
          <cell r="M13">
            <v>1</v>
          </cell>
          <cell r="N13">
            <v>8</v>
          </cell>
          <cell r="O13">
            <v>11</v>
          </cell>
          <cell r="P13">
            <v>22</v>
          </cell>
        </row>
        <row r="14">
          <cell r="H14" t="str">
            <v>105402-P.S.R. EL ROMERO</v>
          </cell>
          <cell r="I14">
            <v>0</v>
          </cell>
          <cell r="J14">
            <v>5</v>
          </cell>
          <cell r="K14">
            <v>2</v>
          </cell>
          <cell r="L14">
            <v>8</v>
          </cell>
          <cell r="M14">
            <v>7</v>
          </cell>
          <cell r="N14">
            <v>10</v>
          </cell>
          <cell r="O14">
            <v>3</v>
          </cell>
          <cell r="P14">
            <v>35</v>
          </cell>
        </row>
        <row r="15">
          <cell r="H15" t="str">
            <v>105499-P.S.R. LAMBERT</v>
          </cell>
          <cell r="I15"/>
          <cell r="J15">
            <v>0</v>
          </cell>
          <cell r="K15">
            <v>0</v>
          </cell>
          <cell r="L15">
            <v>11</v>
          </cell>
          <cell r="M15">
            <v>0</v>
          </cell>
          <cell r="N15">
            <v>5</v>
          </cell>
          <cell r="O15">
            <v>0</v>
          </cell>
          <cell r="P15">
            <v>16</v>
          </cell>
        </row>
        <row r="16">
          <cell r="H16" t="str">
            <v>105700-CECOF VILLA EL INDIO</v>
          </cell>
          <cell r="I16">
            <v>12</v>
          </cell>
          <cell r="J16">
            <v>14</v>
          </cell>
          <cell r="K16">
            <v>28</v>
          </cell>
          <cell r="L16">
            <v>48</v>
          </cell>
          <cell r="M16">
            <v>10</v>
          </cell>
          <cell r="N16">
            <v>3</v>
          </cell>
          <cell r="O16">
            <v>2</v>
          </cell>
          <cell r="P16">
            <v>117</v>
          </cell>
        </row>
        <row r="17">
          <cell r="H17" t="str">
            <v>105701-CECOF VILLA ALEMANIA</v>
          </cell>
          <cell r="I17">
            <v>2</v>
          </cell>
          <cell r="J17">
            <v>1</v>
          </cell>
          <cell r="K17">
            <v>5</v>
          </cell>
          <cell r="L17">
            <v>1</v>
          </cell>
          <cell r="M17">
            <v>4</v>
          </cell>
          <cell r="N17">
            <v>7</v>
          </cell>
          <cell r="O17">
            <v>1</v>
          </cell>
          <cell r="P17">
            <v>21</v>
          </cell>
        </row>
        <row r="18">
          <cell r="H18" t="str">
            <v>105702-CECOF VILLA LAMBERT</v>
          </cell>
          <cell r="I18">
            <v>13</v>
          </cell>
          <cell r="J18">
            <v>5</v>
          </cell>
          <cell r="K18">
            <v>52</v>
          </cell>
          <cell r="L18">
            <v>3</v>
          </cell>
          <cell r="M18">
            <v>2</v>
          </cell>
          <cell r="N18">
            <v>20</v>
          </cell>
          <cell r="O18">
            <v>12</v>
          </cell>
          <cell r="P18">
            <v>107</v>
          </cell>
        </row>
        <row r="19">
          <cell r="H19" t="str">
            <v>Total 04101-LA SERENA</v>
          </cell>
          <cell r="I19">
            <v>243</v>
          </cell>
          <cell r="J19">
            <v>254</v>
          </cell>
          <cell r="K19">
            <v>551</v>
          </cell>
          <cell r="L19">
            <v>636</v>
          </cell>
          <cell r="M19">
            <v>831</v>
          </cell>
          <cell r="N19">
            <v>604</v>
          </cell>
          <cell r="O19">
            <v>697</v>
          </cell>
          <cell r="P19">
            <v>3816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  <cell r="P20"/>
        </row>
        <row r="21">
          <cell r="H21" t="str">
            <v>105303-CES. SAN JUAN</v>
          </cell>
          <cell r="I21">
            <v>122</v>
          </cell>
          <cell r="J21">
            <v>88</v>
          </cell>
          <cell r="K21">
            <v>61</v>
          </cell>
          <cell r="L21">
            <v>105</v>
          </cell>
          <cell r="M21">
            <v>120</v>
          </cell>
          <cell r="N21">
            <v>110</v>
          </cell>
          <cell r="O21">
            <v>201</v>
          </cell>
          <cell r="P21">
            <v>807</v>
          </cell>
        </row>
        <row r="22">
          <cell r="H22" t="str">
            <v>105304-CES. SANTA CECILIA</v>
          </cell>
          <cell r="I22">
            <v>74</v>
          </cell>
          <cell r="J22">
            <v>93</v>
          </cell>
          <cell r="K22">
            <v>87</v>
          </cell>
          <cell r="L22">
            <v>115</v>
          </cell>
          <cell r="M22">
            <v>107</v>
          </cell>
          <cell r="N22">
            <v>62</v>
          </cell>
          <cell r="O22">
            <v>69</v>
          </cell>
          <cell r="P22">
            <v>607</v>
          </cell>
        </row>
        <row r="23">
          <cell r="H23" t="str">
            <v>105305-CES. TIERRAS BLANCAS</v>
          </cell>
          <cell r="I23">
            <v>120</v>
          </cell>
          <cell r="J23">
            <v>100</v>
          </cell>
          <cell r="K23">
            <v>190</v>
          </cell>
          <cell r="L23">
            <v>142</v>
          </cell>
          <cell r="M23">
            <v>181</v>
          </cell>
          <cell r="N23">
            <v>143</v>
          </cell>
          <cell r="O23">
            <v>108</v>
          </cell>
          <cell r="P23">
            <v>984</v>
          </cell>
        </row>
        <row r="24">
          <cell r="H24" t="str">
            <v>105321-CES. RURAL  TONGOY</v>
          </cell>
          <cell r="I24">
            <v>7</v>
          </cell>
          <cell r="J24">
            <v>15</v>
          </cell>
          <cell r="K24">
            <v>28</v>
          </cell>
          <cell r="L24">
            <v>17</v>
          </cell>
          <cell r="M24">
            <v>38</v>
          </cell>
          <cell r="N24">
            <v>35</v>
          </cell>
          <cell r="O24">
            <v>22</v>
          </cell>
          <cell r="P24">
            <v>162</v>
          </cell>
        </row>
        <row r="25">
          <cell r="H25" t="str">
            <v>105323-CES. DR. SERGIO AGUILAR</v>
          </cell>
          <cell r="I25">
            <v>128</v>
          </cell>
          <cell r="J25">
            <v>153</v>
          </cell>
          <cell r="K25">
            <v>336</v>
          </cell>
          <cell r="L25">
            <v>197</v>
          </cell>
          <cell r="M25">
            <v>313</v>
          </cell>
          <cell r="N25">
            <v>180</v>
          </cell>
          <cell r="O25">
            <v>162</v>
          </cell>
          <cell r="P25">
            <v>1469</v>
          </cell>
        </row>
        <row r="26">
          <cell r="H26" t="str">
            <v xml:space="preserve">105404-P.S.R. EL TANGUE                         </v>
          </cell>
          <cell r="I26">
            <v>0</v>
          </cell>
          <cell r="J26">
            <v>0</v>
          </cell>
          <cell r="K26">
            <v>1</v>
          </cell>
          <cell r="L26">
            <v>0</v>
          </cell>
          <cell r="M26">
            <v>1</v>
          </cell>
          <cell r="N26">
            <v>0</v>
          </cell>
          <cell r="O26">
            <v>0</v>
          </cell>
          <cell r="P26">
            <v>2</v>
          </cell>
        </row>
        <row r="27">
          <cell r="H27" t="str">
            <v>105405-P.S.R. GUANAQUEROS</v>
          </cell>
          <cell r="I27">
            <v>1</v>
          </cell>
          <cell r="J27">
            <v>4</v>
          </cell>
          <cell r="K27">
            <v>11</v>
          </cell>
          <cell r="L27">
            <v>1</v>
          </cell>
          <cell r="M27">
            <v>2</v>
          </cell>
          <cell r="N27">
            <v>0</v>
          </cell>
          <cell r="O27">
            <v>8</v>
          </cell>
          <cell r="P27">
            <v>27</v>
          </cell>
        </row>
        <row r="28">
          <cell r="H28" t="str">
            <v>105406-P.S.R. PAN DE AZUCAR</v>
          </cell>
          <cell r="I28">
            <v>3</v>
          </cell>
          <cell r="J28">
            <v>2</v>
          </cell>
          <cell r="K28">
            <v>33</v>
          </cell>
          <cell r="L28">
            <v>12</v>
          </cell>
          <cell r="M28">
            <v>15</v>
          </cell>
          <cell r="N28">
            <v>48</v>
          </cell>
          <cell r="O28">
            <v>20</v>
          </cell>
          <cell r="P28">
            <v>133</v>
          </cell>
        </row>
        <row r="29">
          <cell r="H29" t="str">
            <v>105407-P.S.R. TAMBILLOS</v>
          </cell>
          <cell r="I29"/>
          <cell r="J29"/>
          <cell r="K29">
            <v>1</v>
          </cell>
          <cell r="L29">
            <v>0</v>
          </cell>
          <cell r="M29">
            <v>0</v>
          </cell>
          <cell r="N29">
            <v>14</v>
          </cell>
          <cell r="O29">
            <v>0</v>
          </cell>
          <cell r="P29">
            <v>15</v>
          </cell>
        </row>
        <row r="30">
          <cell r="H30" t="str">
            <v>105705-CECOF EL ALBA</v>
          </cell>
          <cell r="I30">
            <v>8</v>
          </cell>
          <cell r="J30">
            <v>9</v>
          </cell>
          <cell r="K30">
            <v>4</v>
          </cell>
          <cell r="L30">
            <v>12</v>
          </cell>
          <cell r="M30">
            <v>4</v>
          </cell>
          <cell r="N30">
            <v>5</v>
          </cell>
          <cell r="O30">
            <v>2</v>
          </cell>
          <cell r="P30">
            <v>44</v>
          </cell>
        </row>
        <row r="31">
          <cell r="H31" t="str">
            <v>200273-CECOF PUNTA MIRA</v>
          </cell>
          <cell r="I31">
            <v>1</v>
          </cell>
          <cell r="J31">
            <v>2</v>
          </cell>
          <cell r="K31">
            <v>1</v>
          </cell>
          <cell r="L31">
            <v>9</v>
          </cell>
          <cell r="M31">
            <v>10</v>
          </cell>
          <cell r="N31">
            <v>4</v>
          </cell>
          <cell r="O31">
            <v>3</v>
          </cell>
          <cell r="P31">
            <v>30</v>
          </cell>
        </row>
        <row r="32">
          <cell r="H32" t="str">
            <v>Total 04102-COQUIMBO</v>
          </cell>
          <cell r="I32">
            <v>464</v>
          </cell>
          <cell r="J32">
            <v>466</v>
          </cell>
          <cell r="K32">
            <v>753</v>
          </cell>
          <cell r="L32">
            <v>610</v>
          </cell>
          <cell r="M32">
            <v>791</v>
          </cell>
          <cell r="N32">
            <v>601</v>
          </cell>
          <cell r="O32">
            <v>595</v>
          </cell>
          <cell r="P32">
            <v>4280</v>
          </cell>
        </row>
        <row r="33">
          <cell r="H33" t="str">
            <v>04103-ANDACOLLO</v>
          </cell>
          <cell r="I33"/>
          <cell r="J33"/>
          <cell r="K33"/>
          <cell r="L33"/>
          <cell r="M33"/>
          <cell r="N33"/>
          <cell r="O33"/>
          <cell r="P33"/>
        </row>
        <row r="34">
          <cell r="H34" t="str">
            <v>105106-HOSPITAL ANDACOLLO</v>
          </cell>
          <cell r="I34">
            <v>9</v>
          </cell>
          <cell r="J34">
            <v>4</v>
          </cell>
          <cell r="K34">
            <v>8</v>
          </cell>
          <cell r="L34">
            <v>20</v>
          </cell>
          <cell r="M34">
            <v>79</v>
          </cell>
          <cell r="N34">
            <v>58</v>
          </cell>
          <cell r="O34">
            <v>34</v>
          </cell>
          <cell r="P34">
            <v>212</v>
          </cell>
        </row>
        <row r="35">
          <cell r="H35" t="str">
            <v>Total 04103-ANDACOLLO</v>
          </cell>
          <cell r="I35">
            <v>9</v>
          </cell>
          <cell r="J35">
            <v>4</v>
          </cell>
          <cell r="K35">
            <v>8</v>
          </cell>
          <cell r="L35">
            <v>20</v>
          </cell>
          <cell r="M35">
            <v>79</v>
          </cell>
          <cell r="N35">
            <v>58</v>
          </cell>
          <cell r="O35">
            <v>34</v>
          </cell>
          <cell r="P35">
            <v>212</v>
          </cell>
        </row>
        <row r="36">
          <cell r="H36" t="str">
            <v>04104-LA HIGUERA</v>
          </cell>
          <cell r="I36"/>
          <cell r="J36"/>
          <cell r="K36"/>
          <cell r="L36"/>
          <cell r="M36"/>
          <cell r="N36"/>
          <cell r="O36"/>
          <cell r="P36"/>
        </row>
        <row r="37">
          <cell r="H37" t="str">
            <v>105314-CES. LA HIGUERA</v>
          </cell>
          <cell r="I37"/>
          <cell r="J37"/>
          <cell r="K37"/>
          <cell r="L37"/>
          <cell r="M37">
            <v>0</v>
          </cell>
          <cell r="N37">
            <v>0</v>
          </cell>
          <cell r="O37">
            <v>0</v>
          </cell>
          <cell r="P37">
            <v>0</v>
          </cell>
        </row>
        <row r="38">
          <cell r="H38" t="str">
            <v xml:space="preserve">105500-P.S.R. CALETA HORNOS        </v>
          </cell>
          <cell r="I38"/>
          <cell r="J38"/>
          <cell r="K38"/>
          <cell r="L38">
            <v>0</v>
          </cell>
          <cell r="M38">
            <v>1</v>
          </cell>
          <cell r="N38">
            <v>13</v>
          </cell>
          <cell r="O38">
            <v>0</v>
          </cell>
          <cell r="P38">
            <v>14</v>
          </cell>
        </row>
        <row r="39">
          <cell r="H39" t="str">
            <v>105505-P.S.R. LOS CHOROS</v>
          </cell>
          <cell r="I39"/>
          <cell r="J39"/>
          <cell r="K39"/>
          <cell r="L39">
            <v>0</v>
          </cell>
          <cell r="M39">
            <v>0</v>
          </cell>
          <cell r="N39">
            <v>2</v>
          </cell>
          <cell r="O39">
            <v>0</v>
          </cell>
          <cell r="P39">
            <v>2</v>
          </cell>
        </row>
        <row r="40">
          <cell r="H40" t="str">
            <v>105506-P.S.R. EL TRAPICHE</v>
          </cell>
          <cell r="I40">
            <v>0</v>
          </cell>
          <cell r="J40"/>
          <cell r="K40"/>
          <cell r="L40"/>
          <cell r="M40">
            <v>0</v>
          </cell>
          <cell r="N40">
            <v>1</v>
          </cell>
          <cell r="O40">
            <v>1</v>
          </cell>
          <cell r="P40">
            <v>2</v>
          </cell>
        </row>
        <row r="41">
          <cell r="H41" t="str">
            <v>Total 04104-LA HIGUERA</v>
          </cell>
          <cell r="I41">
            <v>0</v>
          </cell>
          <cell r="J41"/>
          <cell r="K41"/>
          <cell r="L41">
            <v>0</v>
          </cell>
          <cell r="M41">
            <v>1</v>
          </cell>
          <cell r="N41">
            <v>16</v>
          </cell>
          <cell r="O41">
            <v>1</v>
          </cell>
          <cell r="P41">
            <v>18</v>
          </cell>
        </row>
        <row r="42">
          <cell r="H42" t="str">
            <v>04105-PAIHUANO</v>
          </cell>
          <cell r="I42"/>
          <cell r="J42"/>
          <cell r="K42"/>
          <cell r="L42"/>
          <cell r="M42"/>
          <cell r="N42"/>
          <cell r="O42"/>
          <cell r="P42"/>
        </row>
        <row r="43">
          <cell r="H43" t="str">
            <v>105306-CES. PAIHUANO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4</v>
          </cell>
          <cell r="N43">
            <v>0</v>
          </cell>
          <cell r="O43">
            <v>6</v>
          </cell>
          <cell r="P43">
            <v>10</v>
          </cell>
        </row>
        <row r="44">
          <cell r="H44" t="str">
            <v>105475-P.S.R. HORCON</v>
          </cell>
          <cell r="I44">
            <v>0</v>
          </cell>
          <cell r="J44"/>
          <cell r="K44">
            <v>0</v>
          </cell>
          <cell r="L44">
            <v>0</v>
          </cell>
          <cell r="M44">
            <v>0</v>
          </cell>
          <cell r="N44">
            <v>0</v>
          </cell>
          <cell r="O44"/>
          <cell r="P44">
            <v>0</v>
          </cell>
        </row>
        <row r="45">
          <cell r="H45" t="str">
            <v>105476-P.S.R. MONTE GRANDE</v>
          </cell>
          <cell r="I45"/>
          <cell r="J45"/>
          <cell r="K45"/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</row>
        <row r="46">
          <cell r="H46" t="str">
            <v>105477-P.S.R. PISCO ELQUI</v>
          </cell>
          <cell r="I46"/>
          <cell r="J46">
            <v>0</v>
          </cell>
          <cell r="K46"/>
          <cell r="L46">
            <v>0</v>
          </cell>
          <cell r="M46">
            <v>0</v>
          </cell>
          <cell r="N46">
            <v>0</v>
          </cell>
          <cell r="O46">
            <v>0</v>
          </cell>
          <cell r="P46">
            <v>0</v>
          </cell>
        </row>
        <row r="47">
          <cell r="H47" t="str">
            <v>Total 04105-PAIHUANO</v>
          </cell>
          <cell r="I47">
            <v>0</v>
          </cell>
          <cell r="J47">
            <v>0</v>
          </cell>
          <cell r="K47">
            <v>0</v>
          </cell>
          <cell r="L47">
            <v>0</v>
          </cell>
          <cell r="M47">
            <v>4</v>
          </cell>
          <cell r="N47">
            <v>0</v>
          </cell>
          <cell r="O47">
            <v>6</v>
          </cell>
          <cell r="P47">
            <v>10</v>
          </cell>
        </row>
        <row r="48">
          <cell r="H48" t="str">
            <v>04106-VICUÑA</v>
          </cell>
          <cell r="I48"/>
          <cell r="J48"/>
          <cell r="K48"/>
          <cell r="L48"/>
          <cell r="M48"/>
          <cell r="N48"/>
          <cell r="O48"/>
          <cell r="P48"/>
        </row>
        <row r="49">
          <cell r="H49" t="str">
            <v>105107-HOSPITAL VICUÑA</v>
          </cell>
          <cell r="I49">
            <v>11</v>
          </cell>
          <cell r="J49">
            <v>6</v>
          </cell>
          <cell r="K49">
            <v>10</v>
          </cell>
          <cell r="L49">
            <v>7</v>
          </cell>
          <cell r="M49">
            <v>9</v>
          </cell>
          <cell r="N49">
            <v>25</v>
          </cell>
          <cell r="O49">
            <v>12</v>
          </cell>
          <cell r="P49">
            <v>80</v>
          </cell>
        </row>
        <row r="50">
          <cell r="H50" t="str">
            <v>105467-P.S.R. DIAGUITAS</v>
          </cell>
          <cell r="I50">
            <v>9</v>
          </cell>
          <cell r="J50">
            <v>3</v>
          </cell>
          <cell r="K50">
            <v>6</v>
          </cell>
          <cell r="L50">
            <v>5</v>
          </cell>
          <cell r="M50">
            <v>5</v>
          </cell>
          <cell r="N50">
            <v>15</v>
          </cell>
          <cell r="O50">
            <v>5</v>
          </cell>
          <cell r="P50">
            <v>48</v>
          </cell>
        </row>
        <row r="51">
          <cell r="H51" t="str">
            <v>105468-P.S.R. EL MOLLE</v>
          </cell>
          <cell r="I51">
            <v>0</v>
          </cell>
          <cell r="J51">
            <v>1</v>
          </cell>
          <cell r="K51">
            <v>1</v>
          </cell>
          <cell r="L51">
            <v>1</v>
          </cell>
          <cell r="M51"/>
          <cell r="N51">
            <v>13</v>
          </cell>
          <cell r="O51">
            <v>11</v>
          </cell>
          <cell r="P51">
            <v>27</v>
          </cell>
        </row>
        <row r="52">
          <cell r="H52" t="str">
            <v>105469-P.S.R. EL TAMBO</v>
          </cell>
          <cell r="I52">
            <v>1</v>
          </cell>
          <cell r="J52">
            <v>5</v>
          </cell>
          <cell r="K52">
            <v>6</v>
          </cell>
          <cell r="L52">
            <v>0</v>
          </cell>
          <cell r="M52">
            <v>51</v>
          </cell>
          <cell r="N52">
            <v>9</v>
          </cell>
          <cell r="O52">
            <v>1</v>
          </cell>
          <cell r="P52">
            <v>73</v>
          </cell>
        </row>
        <row r="53">
          <cell r="H53" t="str">
            <v>105470-P.S.R. HUANTA</v>
          </cell>
          <cell r="I53"/>
          <cell r="J53">
            <v>0</v>
          </cell>
          <cell r="K53">
            <v>23</v>
          </cell>
          <cell r="L53"/>
          <cell r="M53"/>
          <cell r="N53">
            <v>0</v>
          </cell>
          <cell r="O53"/>
          <cell r="P53">
            <v>23</v>
          </cell>
        </row>
        <row r="54">
          <cell r="H54" t="str">
            <v>105471-P.S.R. PERALILLO</v>
          </cell>
          <cell r="I54">
            <v>4</v>
          </cell>
          <cell r="J54"/>
          <cell r="K54">
            <v>3</v>
          </cell>
          <cell r="L54">
            <v>14</v>
          </cell>
          <cell r="M54">
            <v>0</v>
          </cell>
          <cell r="N54">
            <v>22</v>
          </cell>
          <cell r="O54">
            <v>2</v>
          </cell>
          <cell r="P54">
            <v>45</v>
          </cell>
        </row>
        <row r="55">
          <cell r="H55" t="str">
            <v>105472-P.S.R. RIVADAVIA</v>
          </cell>
          <cell r="I55">
            <v>8</v>
          </cell>
          <cell r="J55">
            <v>0</v>
          </cell>
          <cell r="K55">
            <v>6</v>
          </cell>
          <cell r="L55">
            <v>17</v>
          </cell>
          <cell r="M55">
            <v>16</v>
          </cell>
          <cell r="N55">
            <v>22</v>
          </cell>
          <cell r="O55">
            <v>6</v>
          </cell>
          <cell r="P55">
            <v>75</v>
          </cell>
        </row>
        <row r="56">
          <cell r="H56" t="str">
            <v>105473-P.S.R. TALCUNA</v>
          </cell>
          <cell r="I56">
            <v>7</v>
          </cell>
          <cell r="J56">
            <v>8</v>
          </cell>
          <cell r="K56">
            <v>3</v>
          </cell>
          <cell r="L56">
            <v>1</v>
          </cell>
          <cell r="M56">
            <v>0</v>
          </cell>
          <cell r="N56">
            <v>0</v>
          </cell>
          <cell r="O56">
            <v>6</v>
          </cell>
          <cell r="P56">
            <v>25</v>
          </cell>
        </row>
        <row r="57">
          <cell r="H57" t="str">
            <v>105474-P.S.R. CHAPILCA</v>
          </cell>
          <cell r="I57">
            <v>3</v>
          </cell>
          <cell r="J57">
            <v>3</v>
          </cell>
          <cell r="K57">
            <v>3</v>
          </cell>
          <cell r="L57">
            <v>4</v>
          </cell>
          <cell r="M57">
            <v>3</v>
          </cell>
          <cell r="N57">
            <v>3</v>
          </cell>
          <cell r="O57">
            <v>1</v>
          </cell>
          <cell r="P57">
            <v>20</v>
          </cell>
        </row>
        <row r="58">
          <cell r="H58" t="str">
            <v>105502-P.S.R. CALINGASTA</v>
          </cell>
          <cell r="I58">
            <v>4</v>
          </cell>
          <cell r="J58">
            <v>1</v>
          </cell>
          <cell r="K58">
            <v>1</v>
          </cell>
          <cell r="L58">
            <v>0</v>
          </cell>
          <cell r="M58">
            <v>53</v>
          </cell>
          <cell r="N58">
            <v>15</v>
          </cell>
          <cell r="O58">
            <v>4</v>
          </cell>
          <cell r="P58">
            <v>78</v>
          </cell>
        </row>
        <row r="59">
          <cell r="H59" t="str">
            <v>105509-P.S.R. GUALLIGUAICA</v>
          </cell>
          <cell r="I59">
            <v>5</v>
          </cell>
          <cell r="J59">
            <v>5</v>
          </cell>
          <cell r="K59">
            <v>10</v>
          </cell>
          <cell r="L59"/>
          <cell r="M59">
            <v>7</v>
          </cell>
          <cell r="N59">
            <v>7</v>
          </cell>
          <cell r="O59">
            <v>6</v>
          </cell>
          <cell r="P59">
            <v>40</v>
          </cell>
        </row>
        <row r="60">
          <cell r="H60" t="str">
            <v>Total 04106-VICUÑA</v>
          </cell>
          <cell r="I60">
            <v>52</v>
          </cell>
          <cell r="J60">
            <v>32</v>
          </cell>
          <cell r="K60">
            <v>72</v>
          </cell>
          <cell r="L60">
            <v>49</v>
          </cell>
          <cell r="M60">
            <v>144</v>
          </cell>
          <cell r="N60">
            <v>131</v>
          </cell>
          <cell r="O60">
            <v>54</v>
          </cell>
          <cell r="P60">
            <v>534</v>
          </cell>
        </row>
        <row r="61">
          <cell r="H61" t="str">
            <v>04201-ILLAPEL</v>
          </cell>
          <cell r="I61"/>
          <cell r="J61"/>
          <cell r="K61"/>
          <cell r="L61"/>
          <cell r="M61"/>
          <cell r="N61"/>
          <cell r="O61"/>
          <cell r="P61"/>
        </row>
        <row r="62">
          <cell r="H62" t="str">
            <v>105103-HOSPITAL ILLAPEL</v>
          </cell>
          <cell r="I62">
            <v>56</v>
          </cell>
          <cell r="J62">
            <v>27</v>
          </cell>
          <cell r="K62">
            <v>58</v>
          </cell>
          <cell r="L62">
            <v>45</v>
          </cell>
          <cell r="M62">
            <v>32</v>
          </cell>
          <cell r="N62">
            <v>78</v>
          </cell>
          <cell r="O62">
            <v>27</v>
          </cell>
          <cell r="P62">
            <v>323</v>
          </cell>
        </row>
        <row r="63">
          <cell r="H63" t="str">
            <v>105326-CESFAM SAN RAFAEL</v>
          </cell>
          <cell r="I63">
            <v>21</v>
          </cell>
          <cell r="J63">
            <v>0</v>
          </cell>
          <cell r="K63">
            <v>0</v>
          </cell>
          <cell r="L63">
            <v>0</v>
          </cell>
          <cell r="M63">
            <v>12</v>
          </cell>
          <cell r="N63">
            <v>6</v>
          </cell>
          <cell r="O63">
            <v>5</v>
          </cell>
          <cell r="P63">
            <v>44</v>
          </cell>
        </row>
        <row r="64">
          <cell r="H64" t="str">
            <v xml:space="preserve">105443-P.S.R. CARCAMO                   </v>
          </cell>
          <cell r="I64">
            <v>1</v>
          </cell>
          <cell r="J64">
            <v>0</v>
          </cell>
          <cell r="K64">
            <v>0</v>
          </cell>
          <cell r="L64">
            <v>3</v>
          </cell>
          <cell r="M64">
            <v>0</v>
          </cell>
          <cell r="N64">
            <v>0</v>
          </cell>
          <cell r="O64">
            <v>15</v>
          </cell>
          <cell r="P64">
            <v>19</v>
          </cell>
        </row>
        <row r="65">
          <cell r="H65" t="str">
            <v>105444-P.S.R. HUINTIL</v>
          </cell>
          <cell r="I65">
            <v>1</v>
          </cell>
          <cell r="J65">
            <v>0</v>
          </cell>
          <cell r="K65">
            <v>0</v>
          </cell>
          <cell r="L65">
            <v>3</v>
          </cell>
          <cell r="M65">
            <v>2</v>
          </cell>
          <cell r="N65">
            <v>5</v>
          </cell>
          <cell r="O65">
            <v>2</v>
          </cell>
          <cell r="P65">
            <v>13</v>
          </cell>
        </row>
        <row r="66">
          <cell r="H66" t="str">
            <v>105445-P.S.R. LIMAHUIDA</v>
          </cell>
          <cell r="I66">
            <v>2</v>
          </cell>
          <cell r="J66">
            <v>1</v>
          </cell>
          <cell r="K66">
            <v>4</v>
          </cell>
          <cell r="L66">
            <v>4</v>
          </cell>
          <cell r="M66">
            <v>1</v>
          </cell>
          <cell r="N66">
            <v>1</v>
          </cell>
          <cell r="O66">
            <v>5</v>
          </cell>
          <cell r="P66">
            <v>18</v>
          </cell>
        </row>
        <row r="67">
          <cell r="H67" t="str">
            <v>105446-P.S.R. MATANCILLA</v>
          </cell>
          <cell r="I67"/>
          <cell r="J67"/>
          <cell r="K67">
            <v>0</v>
          </cell>
          <cell r="L67">
            <v>0</v>
          </cell>
          <cell r="M67">
            <v>0</v>
          </cell>
          <cell r="N67">
            <v>0</v>
          </cell>
          <cell r="O67"/>
          <cell r="P67">
            <v>0</v>
          </cell>
        </row>
        <row r="68">
          <cell r="H68" t="str">
            <v>105447-P.S.R. PERALILLO</v>
          </cell>
          <cell r="I68">
            <v>1</v>
          </cell>
          <cell r="J68">
            <v>0</v>
          </cell>
          <cell r="K68">
            <v>8</v>
          </cell>
          <cell r="L68">
            <v>3</v>
          </cell>
          <cell r="M68">
            <v>0</v>
          </cell>
          <cell r="N68">
            <v>0</v>
          </cell>
          <cell r="O68">
            <v>0</v>
          </cell>
          <cell r="P68">
            <v>12</v>
          </cell>
        </row>
        <row r="69">
          <cell r="H69" t="str">
            <v>105448-P.S.R. SANTA VIRGINIA</v>
          </cell>
          <cell r="I69"/>
          <cell r="J69"/>
          <cell r="K69">
            <v>3</v>
          </cell>
          <cell r="L69">
            <v>0</v>
          </cell>
          <cell r="M69">
            <v>11</v>
          </cell>
          <cell r="N69">
            <v>2</v>
          </cell>
          <cell r="O69">
            <v>1</v>
          </cell>
          <cell r="P69">
            <v>17</v>
          </cell>
        </row>
        <row r="70">
          <cell r="H70" t="str">
            <v>105449-P.S.R. TUNGA NORTE</v>
          </cell>
          <cell r="I70">
            <v>0</v>
          </cell>
          <cell r="J70">
            <v>0</v>
          </cell>
          <cell r="K70">
            <v>0</v>
          </cell>
          <cell r="L70">
            <v>0</v>
          </cell>
          <cell r="M70">
            <v>0</v>
          </cell>
          <cell r="N70">
            <v>0</v>
          </cell>
          <cell r="O70">
            <v>3</v>
          </cell>
          <cell r="P70">
            <v>3</v>
          </cell>
        </row>
        <row r="71">
          <cell r="H71" t="str">
            <v>105485-P.S.R. PLAN DE HORNOS</v>
          </cell>
          <cell r="I71">
            <v>3</v>
          </cell>
          <cell r="J71">
            <v>0</v>
          </cell>
          <cell r="K71">
            <v>15</v>
          </cell>
          <cell r="L71">
            <v>0</v>
          </cell>
          <cell r="M71"/>
          <cell r="N71">
            <v>2</v>
          </cell>
          <cell r="O71">
            <v>1</v>
          </cell>
          <cell r="P71">
            <v>21</v>
          </cell>
        </row>
        <row r="72">
          <cell r="H72" t="str">
            <v>105486-P.S.R. TUNGA SUR</v>
          </cell>
          <cell r="I72">
            <v>2</v>
          </cell>
          <cell r="J72">
            <v>1</v>
          </cell>
          <cell r="K72">
            <v>0</v>
          </cell>
          <cell r="L72">
            <v>1</v>
          </cell>
          <cell r="M72">
            <v>2</v>
          </cell>
          <cell r="N72">
            <v>1</v>
          </cell>
          <cell r="O72">
            <v>2</v>
          </cell>
          <cell r="P72">
            <v>9</v>
          </cell>
        </row>
        <row r="73">
          <cell r="H73" t="str">
            <v>105487-P.S.R. CAÑAS UNO</v>
          </cell>
          <cell r="I73">
            <v>2</v>
          </cell>
          <cell r="J73">
            <v>3</v>
          </cell>
          <cell r="K73">
            <v>14</v>
          </cell>
          <cell r="L73">
            <v>9</v>
          </cell>
          <cell r="M73">
            <v>2</v>
          </cell>
          <cell r="N73">
            <v>3</v>
          </cell>
          <cell r="O73">
            <v>3</v>
          </cell>
          <cell r="P73">
            <v>36</v>
          </cell>
        </row>
        <row r="74">
          <cell r="H74" t="str">
            <v>105496-P.S.R. PINTACURA SUR</v>
          </cell>
          <cell r="I74"/>
          <cell r="J74">
            <v>0</v>
          </cell>
          <cell r="K74">
            <v>1</v>
          </cell>
          <cell r="L74">
            <v>2</v>
          </cell>
          <cell r="M74">
            <v>0</v>
          </cell>
          <cell r="N74">
            <v>0</v>
          </cell>
          <cell r="O74">
            <v>2</v>
          </cell>
          <cell r="P74">
            <v>5</v>
          </cell>
        </row>
        <row r="75">
          <cell r="H75" t="str">
            <v>105504-P.S.R. SOCAVON</v>
          </cell>
          <cell r="I75">
            <v>2</v>
          </cell>
          <cell r="J75">
            <v>0</v>
          </cell>
          <cell r="K75">
            <v>2</v>
          </cell>
          <cell r="L75">
            <v>1</v>
          </cell>
          <cell r="M75">
            <v>10</v>
          </cell>
          <cell r="N75">
            <v>1</v>
          </cell>
          <cell r="O75">
            <v>0</v>
          </cell>
          <cell r="P75">
            <v>16</v>
          </cell>
        </row>
        <row r="76">
          <cell r="H76" t="str">
            <v>Total 04201-ILLAPEL</v>
          </cell>
          <cell r="I76">
            <v>91</v>
          </cell>
          <cell r="J76">
            <v>32</v>
          </cell>
          <cell r="K76">
            <v>105</v>
          </cell>
          <cell r="L76">
            <v>71</v>
          </cell>
          <cell r="M76">
            <v>72</v>
          </cell>
          <cell r="N76">
            <v>99</v>
          </cell>
          <cell r="O76">
            <v>66</v>
          </cell>
          <cell r="P76">
            <v>536</v>
          </cell>
        </row>
        <row r="77">
          <cell r="H77" t="str">
            <v>04202-CANELA</v>
          </cell>
          <cell r="I77"/>
          <cell r="J77"/>
          <cell r="K77"/>
          <cell r="L77"/>
          <cell r="M77"/>
          <cell r="N77"/>
          <cell r="O77"/>
          <cell r="P77"/>
        </row>
        <row r="78">
          <cell r="H78" t="str">
            <v>105309-CES. RURAL CANELA</v>
          </cell>
          <cell r="I78">
            <v>0</v>
          </cell>
          <cell r="J78">
            <v>0</v>
          </cell>
          <cell r="K78">
            <v>26</v>
          </cell>
          <cell r="L78">
            <v>0</v>
          </cell>
          <cell r="M78">
            <v>34</v>
          </cell>
          <cell r="N78">
            <v>21</v>
          </cell>
          <cell r="O78">
            <v>5</v>
          </cell>
          <cell r="P78">
            <v>86</v>
          </cell>
        </row>
        <row r="79">
          <cell r="H79" t="str">
            <v xml:space="preserve">105450-P.S.R. MINCHA NORTE            </v>
          </cell>
          <cell r="I79">
            <v>0</v>
          </cell>
          <cell r="J79">
            <v>0</v>
          </cell>
          <cell r="K79">
            <v>4</v>
          </cell>
          <cell r="L79">
            <v>0</v>
          </cell>
          <cell r="M79">
            <v>20</v>
          </cell>
          <cell r="N79">
            <v>8</v>
          </cell>
          <cell r="O79">
            <v>2</v>
          </cell>
          <cell r="P79">
            <v>34</v>
          </cell>
        </row>
        <row r="80">
          <cell r="H80" t="str">
            <v>105451-P.S.R. AGUA FRIA</v>
          </cell>
          <cell r="I80"/>
          <cell r="J80">
            <v>1</v>
          </cell>
          <cell r="K80">
            <v>6</v>
          </cell>
          <cell r="L80"/>
          <cell r="M80">
            <v>6</v>
          </cell>
          <cell r="N80">
            <v>5</v>
          </cell>
          <cell r="O80">
            <v>14</v>
          </cell>
          <cell r="P80">
            <v>32</v>
          </cell>
        </row>
        <row r="81">
          <cell r="H81" t="str">
            <v>105482-P.S.R. CANELA ALTA</v>
          </cell>
          <cell r="I81">
            <v>0</v>
          </cell>
          <cell r="J81">
            <v>6</v>
          </cell>
          <cell r="K81">
            <v>7</v>
          </cell>
          <cell r="L81">
            <v>0</v>
          </cell>
          <cell r="M81">
            <v>10</v>
          </cell>
          <cell r="N81">
            <v>20</v>
          </cell>
          <cell r="O81">
            <v>9</v>
          </cell>
          <cell r="P81">
            <v>52</v>
          </cell>
        </row>
        <row r="82">
          <cell r="H82" t="str">
            <v>105483-P.S.R. LOS RULOS</v>
          </cell>
          <cell r="I82"/>
          <cell r="J82">
            <v>0</v>
          </cell>
          <cell r="K82">
            <v>4</v>
          </cell>
          <cell r="L82">
            <v>0</v>
          </cell>
          <cell r="M82">
            <v>7</v>
          </cell>
          <cell r="N82">
            <v>0</v>
          </cell>
          <cell r="O82">
            <v>0</v>
          </cell>
          <cell r="P82">
            <v>11</v>
          </cell>
        </row>
        <row r="83">
          <cell r="H83" t="str">
            <v>105484-P.S.R. HUENTELAUQUEN</v>
          </cell>
          <cell r="I83">
            <v>0</v>
          </cell>
          <cell r="J83">
            <v>0</v>
          </cell>
          <cell r="K83">
            <v>7</v>
          </cell>
          <cell r="L83">
            <v>0</v>
          </cell>
          <cell r="M83">
            <v>1</v>
          </cell>
          <cell r="N83">
            <v>3</v>
          </cell>
          <cell r="O83">
            <v>37</v>
          </cell>
          <cell r="P83">
            <v>48</v>
          </cell>
        </row>
        <row r="84">
          <cell r="H84" t="str">
            <v>105488-P.S.R. ESPIRITU SANTO</v>
          </cell>
          <cell r="I84">
            <v>0</v>
          </cell>
          <cell r="J84"/>
          <cell r="K84">
            <v>0</v>
          </cell>
          <cell r="L84">
            <v>0</v>
          </cell>
          <cell r="M84">
            <v>6</v>
          </cell>
          <cell r="N84">
            <v>3</v>
          </cell>
          <cell r="O84"/>
          <cell r="P84">
            <v>9</v>
          </cell>
        </row>
        <row r="85">
          <cell r="H85" t="str">
            <v>105493-P.S.R. MINCHA SUR</v>
          </cell>
          <cell r="I85">
            <v>0</v>
          </cell>
          <cell r="J85"/>
          <cell r="K85">
            <v>3</v>
          </cell>
          <cell r="L85">
            <v>0</v>
          </cell>
          <cell r="M85">
            <v>6</v>
          </cell>
          <cell r="N85">
            <v>3</v>
          </cell>
          <cell r="O85"/>
          <cell r="P85">
            <v>12</v>
          </cell>
        </row>
        <row r="86">
          <cell r="H86" t="str">
            <v>105497-P.S.R. JABONERIA</v>
          </cell>
          <cell r="I86"/>
          <cell r="J86">
            <v>0</v>
          </cell>
          <cell r="K86">
            <v>0</v>
          </cell>
          <cell r="L86">
            <v>0</v>
          </cell>
          <cell r="M86"/>
          <cell r="N86">
            <v>1</v>
          </cell>
          <cell r="O86">
            <v>0</v>
          </cell>
          <cell r="P86">
            <v>1</v>
          </cell>
        </row>
        <row r="87">
          <cell r="H87" t="str">
            <v>105498-P.S.R. QUEBRADA DE LINARES</v>
          </cell>
          <cell r="I87">
            <v>0</v>
          </cell>
          <cell r="J87"/>
          <cell r="K87">
            <v>1</v>
          </cell>
          <cell r="L87">
            <v>0</v>
          </cell>
          <cell r="M87">
            <v>4</v>
          </cell>
          <cell r="N87">
            <v>11</v>
          </cell>
          <cell r="O87"/>
          <cell r="P87">
            <v>16</v>
          </cell>
        </row>
        <row r="88">
          <cell r="H88" t="str">
            <v>Total 04202-CANELA</v>
          </cell>
          <cell r="I88">
            <v>0</v>
          </cell>
          <cell r="J88">
            <v>7</v>
          </cell>
          <cell r="K88">
            <v>58</v>
          </cell>
          <cell r="L88">
            <v>0</v>
          </cell>
          <cell r="M88">
            <v>94</v>
          </cell>
          <cell r="N88">
            <v>75</v>
          </cell>
          <cell r="O88">
            <v>67</v>
          </cell>
          <cell r="P88">
            <v>301</v>
          </cell>
        </row>
        <row r="89">
          <cell r="H89" t="str">
            <v>04203-LOS VILOS</v>
          </cell>
          <cell r="I89"/>
          <cell r="J89"/>
          <cell r="K89"/>
          <cell r="L89"/>
          <cell r="M89"/>
          <cell r="N89"/>
          <cell r="O89"/>
          <cell r="P89"/>
        </row>
        <row r="90">
          <cell r="H90" t="str">
            <v>105108-HOSPITAL LOS VILOS</v>
          </cell>
          <cell r="I90">
            <v>6</v>
          </cell>
          <cell r="J90">
            <v>5</v>
          </cell>
          <cell r="K90">
            <v>28</v>
          </cell>
          <cell r="L90">
            <v>8</v>
          </cell>
          <cell r="M90">
            <v>16</v>
          </cell>
          <cell r="N90">
            <v>8</v>
          </cell>
          <cell r="O90">
            <v>36</v>
          </cell>
          <cell r="P90">
            <v>107</v>
          </cell>
        </row>
        <row r="91">
          <cell r="H91" t="str">
            <v xml:space="preserve">105478-P.S.R. CAIMANES                   </v>
          </cell>
          <cell r="I91">
            <v>0</v>
          </cell>
          <cell r="J91">
            <v>0</v>
          </cell>
          <cell r="K91">
            <v>6</v>
          </cell>
          <cell r="L91">
            <v>14</v>
          </cell>
          <cell r="M91">
            <v>15</v>
          </cell>
          <cell r="N91">
            <v>14</v>
          </cell>
          <cell r="O91">
            <v>11</v>
          </cell>
          <cell r="P91">
            <v>60</v>
          </cell>
        </row>
        <row r="92">
          <cell r="H92" t="str">
            <v>105479-P.S.R. GUANGUALI</v>
          </cell>
          <cell r="I92">
            <v>6</v>
          </cell>
          <cell r="J92">
            <v>2</v>
          </cell>
          <cell r="K92">
            <v>6</v>
          </cell>
          <cell r="L92">
            <v>0</v>
          </cell>
          <cell r="M92">
            <v>4</v>
          </cell>
          <cell r="N92">
            <v>3</v>
          </cell>
          <cell r="O92">
            <v>2</v>
          </cell>
          <cell r="P92">
            <v>23</v>
          </cell>
        </row>
        <row r="93">
          <cell r="H93" t="str">
            <v>105480-P.S.R. QUILIMARI</v>
          </cell>
          <cell r="I93">
            <v>3</v>
          </cell>
          <cell r="J93">
            <v>0</v>
          </cell>
          <cell r="K93">
            <v>2</v>
          </cell>
          <cell r="L93">
            <v>7</v>
          </cell>
          <cell r="M93">
            <v>15</v>
          </cell>
          <cell r="N93">
            <v>2</v>
          </cell>
          <cell r="O93">
            <v>2</v>
          </cell>
          <cell r="P93">
            <v>31</v>
          </cell>
        </row>
        <row r="94">
          <cell r="H94" t="str">
            <v>105481-P.S.R. TILAMA</v>
          </cell>
          <cell r="I94"/>
          <cell r="J94"/>
          <cell r="K94">
            <v>1</v>
          </cell>
          <cell r="L94">
            <v>1</v>
          </cell>
          <cell r="M94">
            <v>4</v>
          </cell>
          <cell r="N94">
            <v>0</v>
          </cell>
          <cell r="O94">
            <v>3</v>
          </cell>
          <cell r="P94">
            <v>9</v>
          </cell>
        </row>
        <row r="95">
          <cell r="H95" t="str">
            <v>105511-P.S.R. LOS CONDORES</v>
          </cell>
          <cell r="I95">
            <v>0</v>
          </cell>
          <cell r="J95">
            <v>0</v>
          </cell>
          <cell r="K95">
            <v>2</v>
          </cell>
          <cell r="L95">
            <v>5</v>
          </cell>
          <cell r="M95">
            <v>1</v>
          </cell>
          <cell r="N95">
            <v>2</v>
          </cell>
          <cell r="O95">
            <v>9</v>
          </cell>
          <cell r="P95">
            <v>19</v>
          </cell>
        </row>
        <row r="96">
          <cell r="H96" t="str">
            <v>Total 04203-LOS VILOS</v>
          </cell>
          <cell r="I96">
            <v>15</v>
          </cell>
          <cell r="J96">
            <v>7</v>
          </cell>
          <cell r="K96">
            <v>45</v>
          </cell>
          <cell r="L96">
            <v>35</v>
          </cell>
          <cell r="M96">
            <v>55</v>
          </cell>
          <cell r="N96">
            <v>29</v>
          </cell>
          <cell r="O96">
            <v>63</v>
          </cell>
          <cell r="P96">
            <v>249</v>
          </cell>
        </row>
        <row r="97">
          <cell r="H97" t="str">
            <v>04204-SALAMANCA</v>
          </cell>
          <cell r="I97"/>
          <cell r="J97"/>
          <cell r="K97"/>
          <cell r="L97"/>
          <cell r="M97"/>
          <cell r="N97"/>
          <cell r="O97"/>
          <cell r="P97"/>
        </row>
        <row r="98">
          <cell r="H98" t="str">
            <v>105104-HOSPITAL SALAMANCA</v>
          </cell>
          <cell r="I98">
            <v>25</v>
          </cell>
          <cell r="J98">
            <v>7</v>
          </cell>
          <cell r="K98">
            <v>19</v>
          </cell>
          <cell r="L98">
            <v>24</v>
          </cell>
          <cell r="M98">
            <v>16</v>
          </cell>
          <cell r="N98">
            <v>23</v>
          </cell>
          <cell r="O98">
            <v>25</v>
          </cell>
          <cell r="P98">
            <v>139</v>
          </cell>
        </row>
        <row r="99">
          <cell r="H99" t="str">
            <v xml:space="preserve">105452-P.S.R. CUNCUMEN                 </v>
          </cell>
          <cell r="I99">
            <v>32</v>
          </cell>
          <cell r="J99">
            <v>23</v>
          </cell>
          <cell r="K99">
            <v>13</v>
          </cell>
          <cell r="L99">
            <v>21</v>
          </cell>
          <cell r="M99">
            <v>28</v>
          </cell>
          <cell r="N99">
            <v>21</v>
          </cell>
          <cell r="O99">
            <v>21</v>
          </cell>
          <cell r="P99">
            <v>159</v>
          </cell>
        </row>
        <row r="100">
          <cell r="H100" t="str">
            <v>105453-P.S.R. TRANQUILLA</v>
          </cell>
          <cell r="I100">
            <v>2</v>
          </cell>
          <cell r="J100">
            <v>4</v>
          </cell>
          <cell r="K100">
            <v>2</v>
          </cell>
          <cell r="L100">
            <v>2</v>
          </cell>
          <cell r="M100">
            <v>2</v>
          </cell>
          <cell r="N100">
            <v>2</v>
          </cell>
          <cell r="O100">
            <v>2</v>
          </cell>
          <cell r="P100">
            <v>16</v>
          </cell>
        </row>
        <row r="101">
          <cell r="H101" t="str">
            <v>105454-P.S.R. CUNLAGUA</v>
          </cell>
          <cell r="I101">
            <v>1</v>
          </cell>
          <cell r="J101">
            <v>0</v>
          </cell>
          <cell r="K101">
            <v>3</v>
          </cell>
          <cell r="L101">
            <v>0</v>
          </cell>
          <cell r="M101"/>
          <cell r="N101">
            <v>0</v>
          </cell>
          <cell r="O101">
            <v>4</v>
          </cell>
          <cell r="P101">
            <v>8</v>
          </cell>
        </row>
        <row r="102">
          <cell r="H102" t="str">
            <v>105455-P.S.R. CHILLEPIN</v>
          </cell>
          <cell r="I102">
            <v>4</v>
          </cell>
          <cell r="J102">
            <v>2</v>
          </cell>
          <cell r="K102">
            <v>3</v>
          </cell>
          <cell r="L102">
            <v>2</v>
          </cell>
          <cell r="M102">
            <v>5</v>
          </cell>
          <cell r="N102">
            <v>6</v>
          </cell>
          <cell r="O102">
            <v>3</v>
          </cell>
          <cell r="P102">
            <v>25</v>
          </cell>
        </row>
        <row r="103">
          <cell r="H103" t="str">
            <v>105456-P.S.R. LLIMPO</v>
          </cell>
          <cell r="I103">
            <v>5</v>
          </cell>
          <cell r="J103">
            <v>2</v>
          </cell>
          <cell r="K103">
            <v>4</v>
          </cell>
          <cell r="L103">
            <v>4</v>
          </cell>
          <cell r="M103">
            <v>4</v>
          </cell>
          <cell r="N103">
            <v>5</v>
          </cell>
          <cell r="O103">
            <v>4</v>
          </cell>
          <cell r="P103">
            <v>28</v>
          </cell>
        </row>
        <row r="104">
          <cell r="H104" t="str">
            <v>105457-P.S.R. SAN AGUSTIN</v>
          </cell>
          <cell r="I104">
            <v>2</v>
          </cell>
          <cell r="J104">
            <v>1</v>
          </cell>
          <cell r="K104">
            <v>0</v>
          </cell>
          <cell r="L104">
            <v>0</v>
          </cell>
          <cell r="M104">
            <v>1</v>
          </cell>
          <cell r="N104">
            <v>3</v>
          </cell>
          <cell r="O104">
            <v>1</v>
          </cell>
          <cell r="P104">
            <v>8</v>
          </cell>
        </row>
        <row r="105">
          <cell r="H105" t="str">
            <v>105458-P.S.R. TAHUINCO</v>
          </cell>
          <cell r="I105">
            <v>0</v>
          </cell>
          <cell r="J105">
            <v>0</v>
          </cell>
          <cell r="K105">
            <v>1</v>
          </cell>
          <cell r="L105">
            <v>0</v>
          </cell>
          <cell r="M105">
            <v>0</v>
          </cell>
          <cell r="N105">
            <v>1</v>
          </cell>
          <cell r="O105">
            <v>1</v>
          </cell>
          <cell r="P105">
            <v>3</v>
          </cell>
        </row>
        <row r="106">
          <cell r="H106" t="str">
            <v>105491-P.S.R. QUELEN BAJO</v>
          </cell>
          <cell r="I106">
            <v>1</v>
          </cell>
          <cell r="J106">
            <v>0</v>
          </cell>
          <cell r="K106">
            <v>3</v>
          </cell>
          <cell r="L106">
            <v>3</v>
          </cell>
          <cell r="M106">
            <v>2</v>
          </cell>
          <cell r="N106">
            <v>8</v>
          </cell>
          <cell r="O106">
            <v>7</v>
          </cell>
          <cell r="P106">
            <v>24</v>
          </cell>
        </row>
        <row r="107">
          <cell r="H107" t="str">
            <v>105492-P.S.R. CAMISA</v>
          </cell>
          <cell r="I107">
            <v>1</v>
          </cell>
          <cell r="J107">
            <v>2</v>
          </cell>
          <cell r="K107">
            <v>4</v>
          </cell>
          <cell r="L107">
            <v>9</v>
          </cell>
          <cell r="M107">
            <v>4</v>
          </cell>
          <cell r="N107">
            <v>3</v>
          </cell>
          <cell r="O107">
            <v>0</v>
          </cell>
          <cell r="P107">
            <v>23</v>
          </cell>
        </row>
        <row r="108">
          <cell r="H108" t="str">
            <v>105501-P.S.R. ARBOLEDA GRANDE</v>
          </cell>
          <cell r="I108">
            <v>0</v>
          </cell>
          <cell r="J108">
            <v>2</v>
          </cell>
          <cell r="K108">
            <v>10</v>
          </cell>
          <cell r="L108">
            <v>1</v>
          </cell>
          <cell r="M108">
            <v>1</v>
          </cell>
          <cell r="N108">
            <v>0</v>
          </cell>
          <cell r="O108">
            <v>1</v>
          </cell>
          <cell r="P108">
            <v>15</v>
          </cell>
        </row>
        <row r="109">
          <cell r="H109" t="str">
            <v>Total 04204-SALAMANCA</v>
          </cell>
          <cell r="I109">
            <v>73</v>
          </cell>
          <cell r="J109">
            <v>43</v>
          </cell>
          <cell r="K109">
            <v>62</v>
          </cell>
          <cell r="L109">
            <v>66</v>
          </cell>
          <cell r="M109">
            <v>63</v>
          </cell>
          <cell r="N109">
            <v>72</v>
          </cell>
          <cell r="O109">
            <v>69</v>
          </cell>
          <cell r="P109">
            <v>448</v>
          </cell>
        </row>
        <row r="110">
          <cell r="H110" t="str">
            <v>04301-OVALLE</v>
          </cell>
          <cell r="I110"/>
          <cell r="J110"/>
          <cell r="K110"/>
          <cell r="L110"/>
          <cell r="M110"/>
          <cell r="N110"/>
          <cell r="O110"/>
          <cell r="P110"/>
        </row>
        <row r="111">
          <cell r="H111" t="str">
            <v>105315-CES. RURAL C. DE TAMAYA</v>
          </cell>
          <cell r="I111">
            <v>17</v>
          </cell>
          <cell r="J111">
            <v>27</v>
          </cell>
          <cell r="K111">
            <v>85</v>
          </cell>
          <cell r="L111">
            <v>51</v>
          </cell>
          <cell r="M111">
            <v>20</v>
          </cell>
          <cell r="N111">
            <v>19</v>
          </cell>
          <cell r="O111">
            <v>20</v>
          </cell>
          <cell r="P111">
            <v>239</v>
          </cell>
        </row>
        <row r="112">
          <cell r="H112" t="str">
            <v>105317-CES. JORGE JORDAN D.</v>
          </cell>
          <cell r="I112">
            <v>80</v>
          </cell>
          <cell r="J112">
            <v>78</v>
          </cell>
          <cell r="K112">
            <v>86</v>
          </cell>
          <cell r="L112">
            <v>100</v>
          </cell>
          <cell r="M112">
            <v>165</v>
          </cell>
          <cell r="N112">
            <v>122</v>
          </cell>
          <cell r="O112">
            <v>57</v>
          </cell>
          <cell r="P112">
            <v>688</v>
          </cell>
        </row>
        <row r="113">
          <cell r="H113" t="str">
            <v>105322-CES. MARCOS MACUADA</v>
          </cell>
          <cell r="I113">
            <v>92</v>
          </cell>
          <cell r="J113">
            <v>145</v>
          </cell>
          <cell r="K113">
            <v>111</v>
          </cell>
          <cell r="L113">
            <v>156</v>
          </cell>
          <cell r="M113">
            <v>140</v>
          </cell>
          <cell r="N113">
            <v>39</v>
          </cell>
          <cell r="O113">
            <v>131</v>
          </cell>
          <cell r="P113">
            <v>814</v>
          </cell>
        </row>
        <row r="114">
          <cell r="H114" t="str">
            <v>105324-CES. SOTAQUI</v>
          </cell>
          <cell r="I114">
            <v>11</v>
          </cell>
          <cell r="J114">
            <v>25</v>
          </cell>
          <cell r="K114">
            <v>48</v>
          </cell>
          <cell r="L114">
            <v>20</v>
          </cell>
          <cell r="M114">
            <v>18</v>
          </cell>
          <cell r="N114">
            <v>11</v>
          </cell>
          <cell r="O114">
            <v>8</v>
          </cell>
          <cell r="P114">
            <v>141</v>
          </cell>
        </row>
        <row r="115">
          <cell r="H115" t="str">
            <v>105415-P.S.R. BARRAZA</v>
          </cell>
          <cell r="I115"/>
          <cell r="J115">
            <v>0</v>
          </cell>
          <cell r="K115">
            <v>0</v>
          </cell>
          <cell r="L115">
            <v>0</v>
          </cell>
          <cell r="M115">
            <v>0</v>
          </cell>
          <cell r="N115">
            <v>0</v>
          </cell>
          <cell r="O115">
            <v>0</v>
          </cell>
          <cell r="P115">
            <v>0</v>
          </cell>
        </row>
        <row r="116">
          <cell r="H116" t="str">
            <v xml:space="preserve">105416-P.S.R. CAMARICO                  </v>
          </cell>
          <cell r="I116">
            <v>1</v>
          </cell>
          <cell r="J116">
            <v>1</v>
          </cell>
          <cell r="K116">
            <v>7</v>
          </cell>
          <cell r="L116">
            <v>6</v>
          </cell>
          <cell r="M116">
            <v>6</v>
          </cell>
          <cell r="N116">
            <v>10</v>
          </cell>
          <cell r="O116">
            <v>10</v>
          </cell>
          <cell r="P116">
            <v>41</v>
          </cell>
        </row>
        <row r="117">
          <cell r="H117" t="str">
            <v>105417-P.S.R. ALCONES BAJOS</v>
          </cell>
          <cell r="I117">
            <v>0</v>
          </cell>
          <cell r="J117">
            <v>0</v>
          </cell>
          <cell r="K117">
            <v>0</v>
          </cell>
          <cell r="L117">
            <v>3</v>
          </cell>
          <cell r="M117">
            <v>0</v>
          </cell>
          <cell r="N117">
            <v>12</v>
          </cell>
          <cell r="O117">
            <v>11</v>
          </cell>
          <cell r="P117">
            <v>26</v>
          </cell>
        </row>
        <row r="118">
          <cell r="H118" t="str">
            <v>105419-P.S.R. LAS SOSSAS</v>
          </cell>
          <cell r="I118">
            <v>0</v>
          </cell>
          <cell r="J118">
            <v>0</v>
          </cell>
          <cell r="K118">
            <v>0</v>
          </cell>
          <cell r="L118">
            <v>3</v>
          </cell>
          <cell r="M118">
            <v>0</v>
          </cell>
          <cell r="N118">
            <v>0</v>
          </cell>
          <cell r="O118">
            <v>0</v>
          </cell>
          <cell r="P118">
            <v>3</v>
          </cell>
        </row>
        <row r="119">
          <cell r="H119" t="str">
            <v>105420-P.S.R. LIMARI</v>
          </cell>
          <cell r="I119">
            <v>0</v>
          </cell>
          <cell r="J119">
            <v>2</v>
          </cell>
          <cell r="K119">
            <v>5</v>
          </cell>
          <cell r="L119">
            <v>0</v>
          </cell>
          <cell r="M119">
            <v>0</v>
          </cell>
          <cell r="N119">
            <v>0</v>
          </cell>
          <cell r="O119">
            <v>6</v>
          </cell>
          <cell r="P119">
            <v>13</v>
          </cell>
        </row>
        <row r="120">
          <cell r="H120" t="str">
            <v>105422-P.S.R. HORNILLOS</v>
          </cell>
          <cell r="I120">
            <v>0</v>
          </cell>
          <cell r="J120">
            <v>1</v>
          </cell>
          <cell r="K120">
            <v>0</v>
          </cell>
          <cell r="L120">
            <v>2</v>
          </cell>
          <cell r="M120">
            <v>3</v>
          </cell>
          <cell r="N120">
            <v>5</v>
          </cell>
          <cell r="O120">
            <v>3</v>
          </cell>
          <cell r="P120">
            <v>14</v>
          </cell>
        </row>
        <row r="121">
          <cell r="H121" t="str">
            <v>105437-P.S.R. CHALINGA</v>
          </cell>
          <cell r="I121">
            <v>3</v>
          </cell>
          <cell r="J121">
            <v>4</v>
          </cell>
          <cell r="K121">
            <v>1</v>
          </cell>
          <cell r="L121">
            <v>0</v>
          </cell>
          <cell r="M121">
            <v>6</v>
          </cell>
          <cell r="N121">
            <v>5</v>
          </cell>
          <cell r="O121">
            <v>5</v>
          </cell>
          <cell r="P121">
            <v>24</v>
          </cell>
        </row>
        <row r="122">
          <cell r="H122" t="str">
            <v>105439-P.S.R. CERRO BLANCO</v>
          </cell>
          <cell r="I122">
            <v>4</v>
          </cell>
          <cell r="J122">
            <v>1</v>
          </cell>
          <cell r="K122">
            <v>9</v>
          </cell>
          <cell r="L122">
            <v>0</v>
          </cell>
          <cell r="M122">
            <v>0</v>
          </cell>
          <cell r="N122">
            <v>2</v>
          </cell>
          <cell r="O122">
            <v>1</v>
          </cell>
          <cell r="P122">
            <v>17</v>
          </cell>
        </row>
        <row r="123">
          <cell r="H123" t="str">
            <v>105507-P.S.R. HUAMALATA</v>
          </cell>
          <cell r="I123">
            <v>4</v>
          </cell>
          <cell r="J123">
            <v>0</v>
          </cell>
          <cell r="K123">
            <v>25</v>
          </cell>
          <cell r="L123">
            <v>15</v>
          </cell>
          <cell r="M123">
            <v>4</v>
          </cell>
          <cell r="N123">
            <v>4</v>
          </cell>
          <cell r="O123">
            <v>13</v>
          </cell>
          <cell r="P123">
            <v>65</v>
          </cell>
        </row>
        <row r="124">
          <cell r="H124" t="str">
            <v>105510-P.S.R. RECOLETA</v>
          </cell>
          <cell r="I124">
            <v>0</v>
          </cell>
          <cell r="J124">
            <v>1</v>
          </cell>
          <cell r="K124">
            <v>12</v>
          </cell>
          <cell r="L124">
            <v>4</v>
          </cell>
          <cell r="M124">
            <v>10</v>
          </cell>
          <cell r="N124">
            <v>7</v>
          </cell>
          <cell r="O124">
            <v>2</v>
          </cell>
          <cell r="P124">
            <v>36</v>
          </cell>
        </row>
        <row r="125">
          <cell r="H125" t="str">
            <v>105722-CECOF SAN JOSE DE LA DEHESA</v>
          </cell>
          <cell r="I125">
            <v>12</v>
          </cell>
          <cell r="J125">
            <v>10</v>
          </cell>
          <cell r="K125">
            <v>34</v>
          </cell>
          <cell r="L125">
            <v>20</v>
          </cell>
          <cell r="M125">
            <v>18</v>
          </cell>
          <cell r="N125">
            <v>55</v>
          </cell>
          <cell r="O125">
            <v>14</v>
          </cell>
          <cell r="P125">
            <v>163</v>
          </cell>
        </row>
        <row r="126">
          <cell r="H126" t="str">
            <v>105723-CECOF LIMARI</v>
          </cell>
          <cell r="I126">
            <v>10</v>
          </cell>
          <cell r="J126">
            <v>10</v>
          </cell>
          <cell r="K126">
            <v>25</v>
          </cell>
          <cell r="L126">
            <v>9</v>
          </cell>
          <cell r="M126">
            <v>10</v>
          </cell>
          <cell r="N126">
            <v>13</v>
          </cell>
          <cell r="O126">
            <v>3</v>
          </cell>
          <cell r="P126">
            <v>80</v>
          </cell>
        </row>
        <row r="127">
          <cell r="H127" t="str">
            <v>200258-CECOF LOS COPIHUES</v>
          </cell>
          <cell r="I127">
            <v>5</v>
          </cell>
          <cell r="J127">
            <v>15</v>
          </cell>
          <cell r="K127">
            <v>10</v>
          </cell>
          <cell r="L127">
            <v>10</v>
          </cell>
          <cell r="M127">
            <v>12</v>
          </cell>
          <cell r="N127">
            <v>29</v>
          </cell>
          <cell r="O127">
            <v>24</v>
          </cell>
          <cell r="P127">
            <v>105</v>
          </cell>
        </row>
        <row r="128">
          <cell r="H128" t="str">
            <v>Total 04301-OVALLE</v>
          </cell>
          <cell r="I128">
            <v>239</v>
          </cell>
          <cell r="J128">
            <v>320</v>
          </cell>
          <cell r="K128">
            <v>458</v>
          </cell>
          <cell r="L128">
            <v>399</v>
          </cell>
          <cell r="M128">
            <v>412</v>
          </cell>
          <cell r="N128">
            <v>333</v>
          </cell>
          <cell r="O128">
            <v>308</v>
          </cell>
          <cell r="P128">
            <v>2469</v>
          </cell>
        </row>
        <row r="129">
          <cell r="H129" t="str">
            <v>04302-COMBARBALÁ</v>
          </cell>
          <cell r="I129"/>
          <cell r="J129"/>
          <cell r="K129"/>
          <cell r="L129"/>
          <cell r="M129"/>
          <cell r="N129"/>
          <cell r="O129"/>
          <cell r="P129"/>
        </row>
        <row r="130">
          <cell r="H130" t="str">
            <v>105105-HOSPITAL COMBARBALA</v>
          </cell>
          <cell r="I130">
            <v>29</v>
          </cell>
          <cell r="J130">
            <v>5</v>
          </cell>
          <cell r="K130">
            <v>10</v>
          </cell>
          <cell r="L130">
            <v>5</v>
          </cell>
          <cell r="M130">
            <v>23</v>
          </cell>
          <cell r="N130">
            <v>42</v>
          </cell>
          <cell r="O130">
            <v>0</v>
          </cell>
          <cell r="P130">
            <v>114</v>
          </cell>
        </row>
        <row r="131">
          <cell r="H131" t="str">
            <v>105433-P.S.R. SAN LORENZO</v>
          </cell>
          <cell r="I131"/>
          <cell r="J131"/>
          <cell r="K131">
            <v>1</v>
          </cell>
          <cell r="L131">
            <v>0</v>
          </cell>
          <cell r="M131"/>
          <cell r="N131">
            <v>4</v>
          </cell>
          <cell r="O131">
            <v>3</v>
          </cell>
          <cell r="P131">
            <v>8</v>
          </cell>
        </row>
        <row r="132">
          <cell r="H132" t="str">
            <v>105434-P.S.R. SAN MARCOS</v>
          </cell>
          <cell r="I132">
            <v>6</v>
          </cell>
          <cell r="J132">
            <v>0</v>
          </cell>
          <cell r="K132">
            <v>1</v>
          </cell>
          <cell r="L132">
            <v>6</v>
          </cell>
          <cell r="M132">
            <v>5</v>
          </cell>
          <cell r="N132">
            <v>9</v>
          </cell>
          <cell r="O132">
            <v>1</v>
          </cell>
          <cell r="P132">
            <v>28</v>
          </cell>
        </row>
        <row r="133">
          <cell r="H133" t="str">
            <v>105441-P.S.R. MANQUEHUA</v>
          </cell>
          <cell r="I133">
            <v>0</v>
          </cell>
          <cell r="J133">
            <v>1</v>
          </cell>
          <cell r="K133">
            <v>2</v>
          </cell>
          <cell r="L133">
            <v>0</v>
          </cell>
          <cell r="M133">
            <v>1</v>
          </cell>
          <cell r="N133">
            <v>7</v>
          </cell>
          <cell r="O133">
            <v>0</v>
          </cell>
          <cell r="P133">
            <v>11</v>
          </cell>
        </row>
        <row r="134">
          <cell r="H134" t="str">
            <v xml:space="preserve">105459-P.S.R. BARRANCAS                </v>
          </cell>
          <cell r="I134">
            <v>1</v>
          </cell>
          <cell r="J134">
            <v>0</v>
          </cell>
          <cell r="K134">
            <v>0</v>
          </cell>
          <cell r="L134">
            <v>0</v>
          </cell>
          <cell r="M134">
            <v>1</v>
          </cell>
          <cell r="N134">
            <v>6</v>
          </cell>
          <cell r="O134">
            <v>1</v>
          </cell>
          <cell r="P134">
            <v>9</v>
          </cell>
        </row>
        <row r="135">
          <cell r="H135" t="str">
            <v>105460-P.S.R. COGOTI 18</v>
          </cell>
          <cell r="I135">
            <v>2</v>
          </cell>
          <cell r="J135">
            <v>3</v>
          </cell>
          <cell r="K135">
            <v>19</v>
          </cell>
          <cell r="L135">
            <v>2</v>
          </cell>
          <cell r="M135">
            <v>0</v>
          </cell>
          <cell r="N135">
            <v>2</v>
          </cell>
          <cell r="O135">
            <v>1</v>
          </cell>
          <cell r="P135">
            <v>29</v>
          </cell>
        </row>
        <row r="136">
          <cell r="H136" t="str">
            <v>105461-P.S.R. EL HUACHO</v>
          </cell>
          <cell r="I136"/>
          <cell r="J136">
            <v>0</v>
          </cell>
          <cell r="K136"/>
          <cell r="L136">
            <v>0</v>
          </cell>
          <cell r="M136">
            <v>2</v>
          </cell>
          <cell r="N136">
            <v>2</v>
          </cell>
          <cell r="O136">
            <v>0</v>
          </cell>
          <cell r="P136">
            <v>4</v>
          </cell>
        </row>
        <row r="137">
          <cell r="H137" t="str">
            <v>105462-P.S.R. EL SAUCE</v>
          </cell>
          <cell r="I137">
            <v>1</v>
          </cell>
          <cell r="J137">
            <v>3</v>
          </cell>
          <cell r="K137">
            <v>0</v>
          </cell>
          <cell r="L137">
            <v>0</v>
          </cell>
          <cell r="M137">
            <v>0</v>
          </cell>
          <cell r="N137">
            <v>0</v>
          </cell>
          <cell r="O137">
            <v>5</v>
          </cell>
          <cell r="P137">
            <v>9</v>
          </cell>
        </row>
        <row r="138">
          <cell r="H138" t="str">
            <v>105463-P.S.R. QUILITAPIA</v>
          </cell>
          <cell r="I138">
            <v>2</v>
          </cell>
          <cell r="J138">
            <v>0</v>
          </cell>
          <cell r="K138">
            <v>1</v>
          </cell>
          <cell r="L138">
            <v>22</v>
          </cell>
          <cell r="M138">
            <v>0</v>
          </cell>
          <cell r="N138">
            <v>4</v>
          </cell>
          <cell r="O138">
            <v>3</v>
          </cell>
          <cell r="P138">
            <v>32</v>
          </cell>
        </row>
        <row r="139">
          <cell r="H139" t="str">
            <v>105464-P.S.R. LA LIGUA</v>
          </cell>
          <cell r="I139">
            <v>1</v>
          </cell>
          <cell r="J139">
            <v>0</v>
          </cell>
          <cell r="K139">
            <v>1</v>
          </cell>
          <cell r="L139">
            <v>1</v>
          </cell>
          <cell r="M139">
            <v>1</v>
          </cell>
          <cell r="N139">
            <v>6</v>
          </cell>
          <cell r="O139">
            <v>3</v>
          </cell>
          <cell r="P139">
            <v>13</v>
          </cell>
        </row>
        <row r="140">
          <cell r="H140" t="str">
            <v>105465-P.S.R. RAMADILLA</v>
          </cell>
          <cell r="I140">
            <v>2</v>
          </cell>
          <cell r="J140">
            <v>0</v>
          </cell>
          <cell r="K140">
            <v>1</v>
          </cell>
          <cell r="L140">
            <v>2</v>
          </cell>
          <cell r="M140">
            <v>0</v>
          </cell>
          <cell r="N140">
            <v>10</v>
          </cell>
          <cell r="O140">
            <v>2</v>
          </cell>
          <cell r="P140">
            <v>17</v>
          </cell>
        </row>
        <row r="141">
          <cell r="H141" t="str">
            <v>105466-P.S.R. VALLE HERMOSO</v>
          </cell>
          <cell r="I141">
            <v>0</v>
          </cell>
          <cell r="J141">
            <v>0</v>
          </cell>
          <cell r="K141">
            <v>0</v>
          </cell>
          <cell r="L141">
            <v>1</v>
          </cell>
          <cell r="M141">
            <v>0</v>
          </cell>
          <cell r="N141">
            <v>7</v>
          </cell>
          <cell r="O141">
            <v>1</v>
          </cell>
          <cell r="P141">
            <v>9</v>
          </cell>
        </row>
        <row r="142">
          <cell r="H142" t="str">
            <v>105490-P.S.R. EL DURAZNO</v>
          </cell>
          <cell r="I142">
            <v>0</v>
          </cell>
          <cell r="J142">
            <v>1</v>
          </cell>
          <cell r="K142">
            <v>3</v>
          </cell>
          <cell r="L142"/>
          <cell r="M142">
            <v>0</v>
          </cell>
          <cell r="N142">
            <v>2</v>
          </cell>
          <cell r="O142">
            <v>3</v>
          </cell>
          <cell r="P142">
            <v>9</v>
          </cell>
        </row>
        <row r="143">
          <cell r="H143" t="str">
            <v>Total 04302-COMBARBALÁ</v>
          </cell>
          <cell r="I143">
            <v>44</v>
          </cell>
          <cell r="J143">
            <v>13</v>
          </cell>
          <cell r="K143">
            <v>39</v>
          </cell>
          <cell r="L143">
            <v>39</v>
          </cell>
          <cell r="M143">
            <v>33</v>
          </cell>
          <cell r="N143">
            <v>101</v>
          </cell>
          <cell r="O143">
            <v>23</v>
          </cell>
          <cell r="P143">
            <v>292</v>
          </cell>
        </row>
        <row r="144">
          <cell r="H144" t="str">
            <v>04304-MONTE PATRIA</v>
          </cell>
          <cell r="I144"/>
          <cell r="J144"/>
          <cell r="K144"/>
          <cell r="L144"/>
          <cell r="M144"/>
          <cell r="N144"/>
          <cell r="O144"/>
          <cell r="P144"/>
        </row>
        <row r="145">
          <cell r="H145" t="str">
            <v>105307-CES. RURAL MONTE PATRIA</v>
          </cell>
          <cell r="I145">
            <v>4</v>
          </cell>
          <cell r="J145">
            <v>5</v>
          </cell>
          <cell r="K145">
            <v>4</v>
          </cell>
          <cell r="L145">
            <v>7</v>
          </cell>
          <cell r="M145">
            <v>30</v>
          </cell>
          <cell r="N145">
            <v>9</v>
          </cell>
          <cell r="O145">
            <v>12</v>
          </cell>
          <cell r="P145">
            <v>71</v>
          </cell>
        </row>
        <row r="146">
          <cell r="H146" t="str">
            <v>105311-CES. RURAL CHAÑARAL ALTO</v>
          </cell>
          <cell r="I146">
            <v>20</v>
          </cell>
          <cell r="J146">
            <v>20</v>
          </cell>
          <cell r="K146">
            <v>7</v>
          </cell>
          <cell r="L146">
            <v>0</v>
          </cell>
          <cell r="M146">
            <v>2</v>
          </cell>
          <cell r="N146">
            <v>14</v>
          </cell>
          <cell r="O146">
            <v>17</v>
          </cell>
          <cell r="P146">
            <v>80</v>
          </cell>
        </row>
        <row r="147">
          <cell r="H147" t="str">
            <v>105312-CES. RURAL CAREN</v>
          </cell>
          <cell r="I147">
            <v>3</v>
          </cell>
          <cell r="J147">
            <v>4</v>
          </cell>
          <cell r="K147">
            <v>0</v>
          </cell>
          <cell r="L147">
            <v>3</v>
          </cell>
          <cell r="M147">
            <v>2</v>
          </cell>
          <cell r="N147">
            <v>18</v>
          </cell>
          <cell r="O147">
            <v>18</v>
          </cell>
          <cell r="P147">
            <v>48</v>
          </cell>
        </row>
        <row r="148">
          <cell r="H148" t="str">
            <v>105318-CES. RURAL EL PALQUI</v>
          </cell>
          <cell r="I148">
            <v>2</v>
          </cell>
          <cell r="J148">
            <v>26</v>
          </cell>
          <cell r="K148">
            <v>10</v>
          </cell>
          <cell r="L148">
            <v>7</v>
          </cell>
          <cell r="M148">
            <v>21</v>
          </cell>
          <cell r="N148">
            <v>113</v>
          </cell>
          <cell r="O148">
            <v>34</v>
          </cell>
          <cell r="P148">
            <v>213</v>
          </cell>
        </row>
        <row r="149">
          <cell r="H149" t="str">
            <v>105425-P.S.R. CHILECITO</v>
          </cell>
          <cell r="I149">
            <v>1</v>
          </cell>
          <cell r="J149">
            <v>0</v>
          </cell>
          <cell r="K149">
            <v>0</v>
          </cell>
          <cell r="L149">
            <v>1</v>
          </cell>
          <cell r="M149">
            <v>1</v>
          </cell>
          <cell r="N149">
            <v>1</v>
          </cell>
          <cell r="O149">
            <v>17</v>
          </cell>
          <cell r="P149">
            <v>21</v>
          </cell>
        </row>
        <row r="150">
          <cell r="H150" t="str">
            <v>105427-P.S.R. HACIENDA VALDIVIA</v>
          </cell>
          <cell r="I150">
            <v>3</v>
          </cell>
          <cell r="J150">
            <v>14</v>
          </cell>
          <cell r="K150">
            <v>1</v>
          </cell>
          <cell r="L150">
            <v>1</v>
          </cell>
          <cell r="M150">
            <v>2</v>
          </cell>
          <cell r="N150">
            <v>2</v>
          </cell>
          <cell r="O150">
            <v>7</v>
          </cell>
          <cell r="P150">
            <v>30</v>
          </cell>
        </row>
        <row r="151">
          <cell r="H151" t="str">
            <v>105428-P.S.R. HUATULAME</v>
          </cell>
          <cell r="I151">
            <v>4</v>
          </cell>
          <cell r="J151">
            <v>4</v>
          </cell>
          <cell r="K151">
            <v>3</v>
          </cell>
          <cell r="L151">
            <v>2</v>
          </cell>
          <cell r="M151">
            <v>1</v>
          </cell>
          <cell r="N151">
            <v>2</v>
          </cell>
          <cell r="O151">
            <v>4</v>
          </cell>
          <cell r="P151">
            <v>20</v>
          </cell>
        </row>
        <row r="152">
          <cell r="H152" t="str">
            <v>105430-P.S.R. MIALQUI</v>
          </cell>
          <cell r="I152">
            <v>0</v>
          </cell>
          <cell r="J152">
            <v>1</v>
          </cell>
          <cell r="K152"/>
          <cell r="L152">
            <v>1</v>
          </cell>
          <cell r="M152">
            <v>6</v>
          </cell>
          <cell r="N152">
            <v>0</v>
          </cell>
          <cell r="O152">
            <v>18</v>
          </cell>
          <cell r="P152">
            <v>26</v>
          </cell>
        </row>
        <row r="153">
          <cell r="H153" t="str">
            <v>105431-P.S.R. PEDREGAL</v>
          </cell>
          <cell r="I153">
            <v>2</v>
          </cell>
          <cell r="J153">
            <v>5</v>
          </cell>
          <cell r="K153">
            <v>3</v>
          </cell>
          <cell r="L153">
            <v>3</v>
          </cell>
          <cell r="M153">
            <v>3</v>
          </cell>
          <cell r="N153">
            <v>6</v>
          </cell>
          <cell r="O153">
            <v>2</v>
          </cell>
          <cell r="P153">
            <v>24</v>
          </cell>
        </row>
        <row r="154">
          <cell r="H154" t="str">
            <v>105432-P.S.R. RAPEL</v>
          </cell>
          <cell r="I154">
            <v>2</v>
          </cell>
          <cell r="J154">
            <v>7</v>
          </cell>
          <cell r="K154">
            <v>3</v>
          </cell>
          <cell r="L154">
            <v>2</v>
          </cell>
          <cell r="M154">
            <v>4</v>
          </cell>
          <cell r="N154">
            <v>8</v>
          </cell>
          <cell r="O154">
            <v>8</v>
          </cell>
          <cell r="P154">
            <v>34</v>
          </cell>
        </row>
        <row r="155">
          <cell r="H155" t="str">
            <v>105435-P.S.R. TULAHUEN</v>
          </cell>
          <cell r="I155">
            <v>0</v>
          </cell>
          <cell r="J155">
            <v>0</v>
          </cell>
          <cell r="K155">
            <v>0</v>
          </cell>
          <cell r="L155">
            <v>0</v>
          </cell>
          <cell r="M155">
            <v>0</v>
          </cell>
          <cell r="N155">
            <v>0</v>
          </cell>
          <cell r="O155">
            <v>4</v>
          </cell>
          <cell r="P155">
            <v>4</v>
          </cell>
        </row>
        <row r="156">
          <cell r="H156" t="str">
            <v>105436-P.S.R. EL MAITEN</v>
          </cell>
          <cell r="I156">
            <v>1</v>
          </cell>
          <cell r="J156">
            <v>0</v>
          </cell>
          <cell r="K156">
            <v>2</v>
          </cell>
          <cell r="L156">
            <v>2</v>
          </cell>
          <cell r="M156">
            <v>3</v>
          </cell>
          <cell r="N156">
            <v>2</v>
          </cell>
          <cell r="O156">
            <v>0</v>
          </cell>
          <cell r="P156">
            <v>10</v>
          </cell>
        </row>
        <row r="157">
          <cell r="H157" t="str">
            <v>105489-P.S.R. RAMADAS DE TULAHUEN</v>
          </cell>
          <cell r="I157">
            <v>0</v>
          </cell>
          <cell r="J157">
            <v>0</v>
          </cell>
          <cell r="K157">
            <v>0</v>
          </cell>
          <cell r="L157"/>
          <cell r="M157"/>
          <cell r="N157">
            <v>0</v>
          </cell>
          <cell r="O157">
            <v>3</v>
          </cell>
          <cell r="P157">
            <v>3</v>
          </cell>
        </row>
        <row r="158">
          <cell r="H158" t="str">
            <v>Total 04304-MONTE PATRIA</v>
          </cell>
          <cell r="I158">
            <v>42</v>
          </cell>
          <cell r="J158">
            <v>86</v>
          </cell>
          <cell r="K158">
            <v>33</v>
          </cell>
          <cell r="L158">
            <v>29</v>
          </cell>
          <cell r="M158">
            <v>75</v>
          </cell>
          <cell r="N158">
            <v>175</v>
          </cell>
          <cell r="O158">
            <v>144</v>
          </cell>
          <cell r="P158">
            <v>584</v>
          </cell>
        </row>
        <row r="159">
          <cell r="H159" t="str">
            <v>04304-PUNITAQUI</v>
          </cell>
          <cell r="I159"/>
          <cell r="J159"/>
          <cell r="K159"/>
          <cell r="L159"/>
          <cell r="M159"/>
          <cell r="N159"/>
          <cell r="O159"/>
          <cell r="P159"/>
        </row>
        <row r="160">
          <cell r="H160" t="str">
            <v>105308-CES. RURAL PUNITAQUI</v>
          </cell>
          <cell r="I160">
            <v>0</v>
          </cell>
          <cell r="J160">
            <v>0</v>
          </cell>
          <cell r="K160">
            <v>35</v>
          </cell>
          <cell r="L160">
            <v>61</v>
          </cell>
          <cell r="M160">
            <v>47</v>
          </cell>
          <cell r="N160">
            <v>26</v>
          </cell>
          <cell r="O160">
            <v>160</v>
          </cell>
          <cell r="P160">
            <v>329</v>
          </cell>
        </row>
        <row r="161">
          <cell r="H161" t="str">
            <v>105440-P.S.R. DIVISADERO</v>
          </cell>
          <cell r="I161">
            <v>0</v>
          </cell>
          <cell r="J161">
            <v>0</v>
          </cell>
          <cell r="K161">
            <v>1</v>
          </cell>
          <cell r="L161">
            <v>0</v>
          </cell>
          <cell r="M161">
            <v>0</v>
          </cell>
          <cell r="N161">
            <v>0</v>
          </cell>
          <cell r="O161">
            <v>4</v>
          </cell>
          <cell r="P161">
            <v>5</v>
          </cell>
        </row>
        <row r="162">
          <cell r="H162" t="str">
            <v>105442-P.S.R. SAN PEDRO DE QUILES</v>
          </cell>
          <cell r="I162"/>
          <cell r="J162">
            <v>0</v>
          </cell>
          <cell r="K162"/>
          <cell r="L162"/>
          <cell r="M162"/>
          <cell r="N162"/>
          <cell r="O162"/>
          <cell r="P162">
            <v>0</v>
          </cell>
        </row>
        <row r="163">
          <cell r="H163" t="str">
            <v xml:space="preserve">105508-P.S.R. EL PARRAL DE QUILES  </v>
          </cell>
          <cell r="I163"/>
          <cell r="J163"/>
          <cell r="K163"/>
          <cell r="L163"/>
          <cell r="M163">
            <v>0</v>
          </cell>
          <cell r="N163">
            <v>0</v>
          </cell>
          <cell r="O163"/>
          <cell r="P163">
            <v>0</v>
          </cell>
        </row>
        <row r="164">
          <cell r="H164" t="str">
            <v>Total 04304-PUNITAQUI</v>
          </cell>
          <cell r="I164">
            <v>0</v>
          </cell>
          <cell r="J164">
            <v>0</v>
          </cell>
          <cell r="K164">
            <v>36</v>
          </cell>
          <cell r="L164">
            <v>61</v>
          </cell>
          <cell r="M164">
            <v>47</v>
          </cell>
          <cell r="N164">
            <v>26</v>
          </cell>
          <cell r="O164">
            <v>164</v>
          </cell>
          <cell r="P164">
            <v>334</v>
          </cell>
        </row>
        <row r="165">
          <cell r="H165" t="str">
            <v>04305-RIO HURTADO</v>
          </cell>
          <cell r="I165"/>
          <cell r="J165"/>
          <cell r="K165"/>
          <cell r="L165"/>
          <cell r="M165"/>
          <cell r="N165"/>
          <cell r="O165"/>
          <cell r="P165"/>
        </row>
        <row r="166">
          <cell r="H166" t="str">
            <v>105310-CES. RURAL PICHASCA</v>
          </cell>
          <cell r="I166">
            <v>1</v>
          </cell>
          <cell r="J166">
            <v>1</v>
          </cell>
          <cell r="K166">
            <v>2</v>
          </cell>
          <cell r="L166">
            <v>0</v>
          </cell>
          <cell r="M166">
            <v>2</v>
          </cell>
          <cell r="N166">
            <v>11</v>
          </cell>
          <cell r="O166">
            <v>8</v>
          </cell>
          <cell r="P166">
            <v>25</v>
          </cell>
        </row>
        <row r="167">
          <cell r="H167" t="str">
            <v>105409-P.S.R. EL CHAÑAR</v>
          </cell>
          <cell r="I167">
            <v>0</v>
          </cell>
          <cell r="J167">
            <v>0</v>
          </cell>
          <cell r="K167">
            <v>1</v>
          </cell>
          <cell r="L167">
            <v>0</v>
          </cell>
          <cell r="M167">
            <v>0</v>
          </cell>
          <cell r="N167">
            <v>0</v>
          </cell>
          <cell r="O167">
            <v>2</v>
          </cell>
          <cell r="P167">
            <v>3</v>
          </cell>
        </row>
        <row r="168">
          <cell r="H168" t="str">
            <v>105410-P.S.R. HURTADO</v>
          </cell>
          <cell r="I168">
            <v>4</v>
          </cell>
          <cell r="J168">
            <v>1</v>
          </cell>
          <cell r="K168">
            <v>2</v>
          </cell>
          <cell r="L168">
            <v>1</v>
          </cell>
          <cell r="M168">
            <v>0</v>
          </cell>
          <cell r="N168">
            <v>5</v>
          </cell>
          <cell r="O168">
            <v>3</v>
          </cell>
          <cell r="P168">
            <v>16</v>
          </cell>
        </row>
        <row r="169">
          <cell r="H169" t="str">
            <v>105411-P.S.R. LAS BREAS</v>
          </cell>
          <cell r="I169">
            <v>0</v>
          </cell>
          <cell r="J169"/>
          <cell r="K169">
            <v>2</v>
          </cell>
          <cell r="L169">
            <v>0</v>
          </cell>
          <cell r="M169">
            <v>0</v>
          </cell>
          <cell r="N169">
            <v>3</v>
          </cell>
          <cell r="O169">
            <v>4</v>
          </cell>
          <cell r="P169">
            <v>9</v>
          </cell>
        </row>
        <row r="170">
          <cell r="H170" t="str">
            <v>105413-P.S.R. SAMO ALTO</v>
          </cell>
          <cell r="I170">
            <v>3</v>
          </cell>
          <cell r="J170">
            <v>3</v>
          </cell>
          <cell r="K170">
            <v>1</v>
          </cell>
          <cell r="L170">
            <v>5</v>
          </cell>
          <cell r="M170">
            <v>2</v>
          </cell>
          <cell r="N170">
            <v>6</v>
          </cell>
          <cell r="O170">
            <v>9</v>
          </cell>
          <cell r="P170">
            <v>29</v>
          </cell>
        </row>
        <row r="171">
          <cell r="H171" t="str">
            <v>105414-P.S.R. SERON</v>
          </cell>
          <cell r="I171">
            <v>2</v>
          </cell>
          <cell r="J171"/>
          <cell r="K171">
            <v>1</v>
          </cell>
          <cell r="L171"/>
          <cell r="M171">
            <v>1</v>
          </cell>
          <cell r="N171">
            <v>0</v>
          </cell>
          <cell r="O171"/>
          <cell r="P171">
            <v>4</v>
          </cell>
        </row>
        <row r="172">
          <cell r="H172" t="str">
            <v>105503-P.S.R. TABAQUEROS</v>
          </cell>
          <cell r="I172">
            <v>0</v>
          </cell>
          <cell r="J172">
            <v>0</v>
          </cell>
          <cell r="K172">
            <v>0</v>
          </cell>
          <cell r="L172"/>
          <cell r="M172">
            <v>0</v>
          </cell>
          <cell r="N172">
            <v>8</v>
          </cell>
          <cell r="O172">
            <v>0</v>
          </cell>
          <cell r="P172">
            <v>8</v>
          </cell>
        </row>
        <row r="173">
          <cell r="H173" t="str">
            <v>Total 04305-RIO HURTADO</v>
          </cell>
          <cell r="I173">
            <v>10</v>
          </cell>
          <cell r="J173">
            <v>5</v>
          </cell>
          <cell r="K173">
            <v>9</v>
          </cell>
          <cell r="L173">
            <v>6</v>
          </cell>
          <cell r="M173">
            <v>5</v>
          </cell>
          <cell r="N173">
            <v>33</v>
          </cell>
          <cell r="O173">
            <v>26</v>
          </cell>
          <cell r="P173">
            <v>94</v>
          </cell>
        </row>
        <row r="174">
          <cell r="H174" t="str">
            <v>Total general</v>
          </cell>
          <cell r="I174">
            <v>1282</v>
          </cell>
          <cell r="J174">
            <v>1269</v>
          </cell>
          <cell r="K174">
            <v>2229</v>
          </cell>
          <cell r="L174">
            <v>2021</v>
          </cell>
          <cell r="M174">
            <v>2706</v>
          </cell>
          <cell r="N174">
            <v>2353</v>
          </cell>
          <cell r="O174">
            <v>2317</v>
          </cell>
          <cell r="P174">
            <v>14177</v>
          </cell>
        </row>
      </sheetData>
      <sheetData sheetId="8"/>
      <sheetData sheetId="9">
        <row r="3">
          <cell r="H3" t="str">
            <v>Suma de Total</v>
          </cell>
          <cell r="I3" t="str">
            <v>Etiquetas de columna</v>
          </cell>
          <cell r="Z3" t="str">
            <v>Suma de Total</v>
          </cell>
          <cell r="AA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 t="str">
            <v>Total general</v>
          </cell>
          <cell r="Z4" t="str">
            <v>Etiquetas de fila</v>
          </cell>
          <cell r="AA4">
            <v>1</v>
          </cell>
          <cell r="AB4">
            <v>2</v>
          </cell>
          <cell r="AC4">
            <v>3</v>
          </cell>
          <cell r="AD4">
            <v>4</v>
          </cell>
          <cell r="AE4">
            <v>5</v>
          </cell>
          <cell r="AF4">
            <v>6</v>
          </cell>
          <cell r="AG4">
            <v>7</v>
          </cell>
          <cell r="AH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Z5" t="str">
            <v>04101-LA SERENA</v>
          </cell>
          <cell r="AA5"/>
          <cell r="AB5"/>
          <cell r="AC5"/>
          <cell r="AD5"/>
          <cell r="AE5"/>
          <cell r="AF5"/>
          <cell r="AG5"/>
          <cell r="AH5"/>
        </row>
        <row r="6">
          <cell r="H6" t="str">
            <v>105300-CES. CARDENAL CARO</v>
          </cell>
          <cell r="I6">
            <v>8</v>
          </cell>
          <cell r="J6">
            <v>12</v>
          </cell>
          <cell r="K6">
            <v>7</v>
          </cell>
          <cell r="L6">
            <v>10</v>
          </cell>
          <cell r="M6">
            <v>14</v>
          </cell>
          <cell r="N6">
            <v>1</v>
          </cell>
          <cell r="O6">
            <v>13</v>
          </cell>
          <cell r="P6">
            <v>65</v>
          </cell>
          <cell r="Z6" t="str">
            <v>105300-CES. CARDENAL CARO</v>
          </cell>
          <cell r="AA6">
            <v>1</v>
          </cell>
          <cell r="AB6">
            <v>0</v>
          </cell>
          <cell r="AC6">
            <v>5</v>
          </cell>
          <cell r="AD6">
            <v>3</v>
          </cell>
          <cell r="AE6">
            <v>1</v>
          </cell>
          <cell r="AF6">
            <v>26</v>
          </cell>
          <cell r="AG6">
            <v>0</v>
          </cell>
          <cell r="AH6">
            <v>36</v>
          </cell>
        </row>
        <row r="7">
          <cell r="H7" t="str">
            <v>105301-CES. LAS COMPAÑIAS</v>
          </cell>
          <cell r="I7">
            <v>14</v>
          </cell>
          <cell r="J7"/>
          <cell r="K7">
            <v>11</v>
          </cell>
          <cell r="L7">
            <v>5</v>
          </cell>
          <cell r="M7">
            <v>9</v>
          </cell>
          <cell r="N7">
            <v>16</v>
          </cell>
          <cell r="O7">
            <v>15</v>
          </cell>
          <cell r="P7">
            <v>70</v>
          </cell>
          <cell r="Z7" t="str">
            <v>105301-CES. LAS COMPAÑIAS</v>
          </cell>
          <cell r="AA7">
            <v>4</v>
          </cell>
          <cell r="AB7">
            <v>0</v>
          </cell>
          <cell r="AC7">
            <v>13</v>
          </cell>
          <cell r="AD7">
            <v>6</v>
          </cell>
          <cell r="AE7">
            <v>12</v>
          </cell>
          <cell r="AF7">
            <v>8</v>
          </cell>
          <cell r="AG7">
            <v>17</v>
          </cell>
          <cell r="AH7">
            <v>60</v>
          </cell>
        </row>
        <row r="8">
          <cell r="H8" t="str">
            <v>105302-CES. PEDRO AGUIRRE C.</v>
          </cell>
          <cell r="I8">
            <v>9</v>
          </cell>
          <cell r="J8">
            <v>11</v>
          </cell>
          <cell r="K8">
            <v>18</v>
          </cell>
          <cell r="L8">
            <v>16</v>
          </cell>
          <cell r="M8">
            <v>9</v>
          </cell>
          <cell r="N8">
            <v>11</v>
          </cell>
          <cell r="O8">
            <v>10</v>
          </cell>
          <cell r="P8">
            <v>84</v>
          </cell>
          <cell r="Z8" t="str">
            <v>105302-CES. PEDRO AGUIRRE C.</v>
          </cell>
          <cell r="AA8">
            <v>1</v>
          </cell>
          <cell r="AB8">
            <v>2</v>
          </cell>
          <cell r="AC8">
            <v>2</v>
          </cell>
          <cell r="AD8">
            <v>2</v>
          </cell>
          <cell r="AE8">
            <v>10</v>
          </cell>
          <cell r="AF8">
            <v>18</v>
          </cell>
          <cell r="AG8">
            <v>2</v>
          </cell>
          <cell r="AH8">
            <v>37</v>
          </cell>
        </row>
        <row r="9">
          <cell r="H9" t="str">
            <v>105313-CES. SCHAFFHAUSER</v>
          </cell>
          <cell r="I9">
            <v>17</v>
          </cell>
          <cell r="J9">
            <v>2</v>
          </cell>
          <cell r="K9">
            <v>5</v>
          </cell>
          <cell r="L9">
            <v>27</v>
          </cell>
          <cell r="M9">
            <v>8</v>
          </cell>
          <cell r="N9"/>
          <cell r="O9">
            <v>22</v>
          </cell>
          <cell r="P9">
            <v>81</v>
          </cell>
          <cell r="Z9" t="str">
            <v>105319-CES. CARDENAL R.S.H.</v>
          </cell>
          <cell r="AA9"/>
          <cell r="AB9"/>
          <cell r="AC9"/>
          <cell r="AD9">
            <v>3</v>
          </cell>
          <cell r="AE9"/>
          <cell r="AF9">
            <v>31</v>
          </cell>
          <cell r="AG9"/>
          <cell r="AH9">
            <v>34</v>
          </cell>
        </row>
        <row r="10">
          <cell r="H10" t="str">
            <v>105319-CES. CARDENAL R.S.H.</v>
          </cell>
          <cell r="I10">
            <v>6</v>
          </cell>
          <cell r="J10">
            <v>7</v>
          </cell>
          <cell r="K10">
            <v>12</v>
          </cell>
          <cell r="L10">
            <v>10</v>
          </cell>
          <cell r="M10">
            <v>17</v>
          </cell>
          <cell r="N10">
            <v>9</v>
          </cell>
          <cell r="O10">
            <v>10</v>
          </cell>
          <cell r="P10">
            <v>71</v>
          </cell>
          <cell r="Z10" t="str">
            <v>105325-CESFAM JUAN PABLO II</v>
          </cell>
          <cell r="AA10">
            <v>1</v>
          </cell>
          <cell r="AB10"/>
          <cell r="AC10"/>
          <cell r="AD10"/>
          <cell r="AE10"/>
          <cell r="AF10">
            <v>3</v>
          </cell>
          <cell r="AG10"/>
          <cell r="AH10">
            <v>4</v>
          </cell>
        </row>
        <row r="11">
          <cell r="H11" t="str">
            <v>105325-CESFAM JUAN PABLO II</v>
          </cell>
          <cell r="I11">
            <v>9</v>
          </cell>
          <cell r="J11">
            <v>6</v>
          </cell>
          <cell r="K11">
            <v>12</v>
          </cell>
          <cell r="L11">
            <v>5</v>
          </cell>
          <cell r="M11">
            <v>1</v>
          </cell>
          <cell r="N11">
            <v>4</v>
          </cell>
          <cell r="O11">
            <v>10</v>
          </cell>
          <cell r="P11">
            <v>47</v>
          </cell>
          <cell r="Z11" t="str">
            <v xml:space="preserve">105400-P.S.R. ALGARROBITO            </v>
          </cell>
          <cell r="AA11">
            <v>0</v>
          </cell>
          <cell r="AB11"/>
          <cell r="AC11"/>
          <cell r="AD11"/>
          <cell r="AE11"/>
          <cell r="AF11"/>
          <cell r="AG11"/>
          <cell r="AH11">
            <v>0</v>
          </cell>
        </row>
        <row r="12">
          <cell r="H12" t="str">
            <v xml:space="preserve">105400-P.S.R. ALGARROBITO            </v>
          </cell>
          <cell r="I12">
            <v>1</v>
          </cell>
          <cell r="J12">
            <v>4</v>
          </cell>
          <cell r="K12">
            <v>0</v>
          </cell>
          <cell r="L12">
            <v>0</v>
          </cell>
          <cell r="M12"/>
          <cell r="N12">
            <v>1</v>
          </cell>
          <cell r="O12">
            <v>2</v>
          </cell>
          <cell r="P12">
            <v>8</v>
          </cell>
          <cell r="Z12" t="str">
            <v>105700-CECOF VILLA EL INDIO</v>
          </cell>
          <cell r="AA12"/>
          <cell r="AB12"/>
          <cell r="AC12"/>
          <cell r="AD12">
            <v>0</v>
          </cell>
          <cell r="AE12"/>
          <cell r="AF12">
            <v>0</v>
          </cell>
          <cell r="AG12">
            <v>0</v>
          </cell>
          <cell r="AH12">
            <v>0</v>
          </cell>
        </row>
        <row r="13">
          <cell r="H13" t="str">
            <v>105401-P.S.R. LAS ROJAS</v>
          </cell>
          <cell r="I13"/>
          <cell r="J13">
            <v>1</v>
          </cell>
          <cell r="K13">
            <v>1</v>
          </cell>
          <cell r="L13"/>
          <cell r="M13"/>
          <cell r="N13">
            <v>1</v>
          </cell>
          <cell r="O13">
            <v>1</v>
          </cell>
          <cell r="P13">
            <v>4</v>
          </cell>
          <cell r="Z13" t="str">
            <v>105701-CECOF VILLA ALEMANIA</v>
          </cell>
          <cell r="AA13">
            <v>0</v>
          </cell>
          <cell r="AB13"/>
          <cell r="AC13">
            <v>0</v>
          </cell>
          <cell r="AD13">
            <v>0</v>
          </cell>
          <cell r="AE13"/>
          <cell r="AF13">
            <v>1</v>
          </cell>
          <cell r="AG13">
            <v>2</v>
          </cell>
          <cell r="AH13">
            <v>3</v>
          </cell>
        </row>
        <row r="14">
          <cell r="H14" t="str">
            <v>105402-P.S.R. EL ROMERO</v>
          </cell>
          <cell r="I14"/>
          <cell r="J14">
            <v>0</v>
          </cell>
          <cell r="K14"/>
          <cell r="L14"/>
          <cell r="M14"/>
          <cell r="N14">
            <v>1</v>
          </cell>
          <cell r="O14">
            <v>0</v>
          </cell>
          <cell r="P14">
            <v>1</v>
          </cell>
          <cell r="Z14" t="str">
            <v>105702-CECOF VILLA LAMBERT</v>
          </cell>
          <cell r="AA14"/>
          <cell r="AB14"/>
          <cell r="AC14">
            <v>0</v>
          </cell>
          <cell r="AD14">
            <v>2</v>
          </cell>
          <cell r="AE14"/>
          <cell r="AF14"/>
          <cell r="AG14"/>
          <cell r="AH14">
            <v>2</v>
          </cell>
        </row>
        <row r="15">
          <cell r="H15" t="str">
            <v>105499-P.S.R. LAMBERT</v>
          </cell>
          <cell r="I15"/>
          <cell r="J15"/>
          <cell r="K15"/>
          <cell r="L15"/>
          <cell r="M15"/>
          <cell r="N15"/>
          <cell r="O15">
            <v>0</v>
          </cell>
          <cell r="P15">
            <v>0</v>
          </cell>
          <cell r="Z15" t="str">
            <v>Total 04101-LA SERENA</v>
          </cell>
          <cell r="AA15">
            <v>7</v>
          </cell>
          <cell r="AB15">
            <v>2</v>
          </cell>
          <cell r="AC15">
            <v>20</v>
          </cell>
          <cell r="AD15">
            <v>16</v>
          </cell>
          <cell r="AE15">
            <v>23</v>
          </cell>
          <cell r="AF15">
            <v>87</v>
          </cell>
          <cell r="AG15">
            <v>21</v>
          </cell>
          <cell r="AH15">
            <v>176</v>
          </cell>
        </row>
        <row r="16">
          <cell r="H16" t="str">
            <v>105700-CECOF VILLA EL INDIO</v>
          </cell>
          <cell r="I16">
            <v>1</v>
          </cell>
          <cell r="J16">
            <v>1</v>
          </cell>
          <cell r="K16">
            <v>1</v>
          </cell>
          <cell r="L16">
            <v>1</v>
          </cell>
          <cell r="M16">
            <v>0</v>
          </cell>
          <cell r="N16">
            <v>3</v>
          </cell>
          <cell r="O16">
            <v>0</v>
          </cell>
          <cell r="P16">
            <v>7</v>
          </cell>
          <cell r="Z16" t="str">
            <v>04102-COQUIMBO</v>
          </cell>
          <cell r="AA16"/>
          <cell r="AB16"/>
          <cell r="AC16"/>
          <cell r="AD16"/>
          <cell r="AE16"/>
          <cell r="AF16"/>
          <cell r="AG16"/>
          <cell r="AH16"/>
        </row>
        <row r="17">
          <cell r="H17" t="str">
            <v>105701-CECOF VILLA ALEMANIA</v>
          </cell>
          <cell r="I17">
            <v>1</v>
          </cell>
          <cell r="J17">
            <v>1</v>
          </cell>
          <cell r="K17">
            <v>1</v>
          </cell>
          <cell r="L17">
            <v>0</v>
          </cell>
          <cell r="M17">
            <v>1</v>
          </cell>
          <cell r="N17">
            <v>1</v>
          </cell>
          <cell r="O17">
            <v>2</v>
          </cell>
          <cell r="P17">
            <v>7</v>
          </cell>
          <cell r="Z17" t="str">
            <v>105303-CES. SAN JUAN</v>
          </cell>
          <cell r="AA17">
            <v>0</v>
          </cell>
          <cell r="AB17"/>
          <cell r="AC17">
            <v>0</v>
          </cell>
          <cell r="AD17"/>
          <cell r="AE17">
            <v>0</v>
          </cell>
          <cell r="AF17">
            <v>0</v>
          </cell>
          <cell r="AG17">
            <v>2</v>
          </cell>
          <cell r="AH17">
            <v>2</v>
          </cell>
        </row>
        <row r="18">
          <cell r="H18" t="str">
            <v>105702-CECOF VILLA LAMBERT</v>
          </cell>
          <cell r="I18">
            <v>2</v>
          </cell>
          <cell r="J18">
            <v>0</v>
          </cell>
          <cell r="K18">
            <v>2</v>
          </cell>
          <cell r="L18"/>
          <cell r="M18">
            <v>0</v>
          </cell>
          <cell r="N18">
            <v>1</v>
          </cell>
          <cell r="O18">
            <v>3</v>
          </cell>
          <cell r="P18">
            <v>8</v>
          </cell>
          <cell r="Z18" t="str">
            <v>105304-CES. SANTA CECILIA</v>
          </cell>
          <cell r="AA18">
            <v>1</v>
          </cell>
          <cell r="AB18">
            <v>0</v>
          </cell>
          <cell r="AC18">
            <v>1</v>
          </cell>
          <cell r="AD18">
            <v>4</v>
          </cell>
          <cell r="AE18">
            <v>0</v>
          </cell>
          <cell r="AF18">
            <v>0</v>
          </cell>
          <cell r="AG18">
            <v>0</v>
          </cell>
          <cell r="AH18">
            <v>6</v>
          </cell>
        </row>
        <row r="19">
          <cell r="H19" t="str">
            <v>Total 04101-LA SERENA</v>
          </cell>
          <cell r="I19">
            <v>68</v>
          </cell>
          <cell r="J19">
            <v>45</v>
          </cell>
          <cell r="K19">
            <v>70</v>
          </cell>
          <cell r="L19">
            <v>74</v>
          </cell>
          <cell r="M19">
            <v>59</v>
          </cell>
          <cell r="N19">
            <v>49</v>
          </cell>
          <cell r="O19">
            <v>88</v>
          </cell>
          <cell r="P19">
            <v>453</v>
          </cell>
          <cell r="Z19" t="str">
            <v>105305-CES. TIERRAS BLANCAS</v>
          </cell>
          <cell r="AA19">
            <v>4</v>
          </cell>
          <cell r="AB19">
            <v>2</v>
          </cell>
          <cell r="AC19">
            <v>3</v>
          </cell>
          <cell r="AD19">
            <v>3</v>
          </cell>
          <cell r="AE19">
            <v>10</v>
          </cell>
          <cell r="AF19">
            <v>2</v>
          </cell>
          <cell r="AG19">
            <v>6</v>
          </cell>
          <cell r="AH19">
            <v>30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  <cell r="P20"/>
          <cell r="Z20" t="str">
            <v>105321-CES. RURAL  TONGOY</v>
          </cell>
          <cell r="AA20"/>
          <cell r="AB20"/>
          <cell r="AC20">
            <v>0</v>
          </cell>
          <cell r="AD20">
            <v>0</v>
          </cell>
          <cell r="AE20"/>
          <cell r="AF20"/>
          <cell r="AG20"/>
          <cell r="AH20">
            <v>0</v>
          </cell>
        </row>
        <row r="21">
          <cell r="H21" t="str">
            <v>105303-CES. SAN JUAN</v>
          </cell>
          <cell r="I21">
            <v>10</v>
          </cell>
          <cell r="J21">
            <v>15</v>
          </cell>
          <cell r="K21">
            <v>8</v>
          </cell>
          <cell r="L21">
            <v>7</v>
          </cell>
          <cell r="M21">
            <v>15</v>
          </cell>
          <cell r="N21">
            <v>10</v>
          </cell>
          <cell r="O21">
            <v>6</v>
          </cell>
          <cell r="P21">
            <v>71</v>
          </cell>
          <cell r="Z21" t="str">
            <v>105323-CES. DR. SERGIO AGUILAR</v>
          </cell>
          <cell r="AA21">
            <v>1</v>
          </cell>
          <cell r="AB21"/>
          <cell r="AC21">
            <v>3</v>
          </cell>
          <cell r="AD21">
            <v>4</v>
          </cell>
          <cell r="AE21">
            <v>2</v>
          </cell>
          <cell r="AF21">
            <v>10</v>
          </cell>
          <cell r="AG21">
            <v>0</v>
          </cell>
          <cell r="AH21">
            <v>20</v>
          </cell>
        </row>
        <row r="22">
          <cell r="H22" t="str">
            <v>105304-CES. SANTA CECILIA</v>
          </cell>
          <cell r="I22">
            <v>15</v>
          </cell>
          <cell r="J22">
            <v>3</v>
          </cell>
          <cell r="K22">
            <v>6</v>
          </cell>
          <cell r="L22">
            <v>11</v>
          </cell>
          <cell r="M22">
            <v>13</v>
          </cell>
          <cell r="N22">
            <v>2</v>
          </cell>
          <cell r="O22">
            <v>9</v>
          </cell>
          <cell r="P22">
            <v>59</v>
          </cell>
          <cell r="Z22" t="str">
            <v xml:space="preserve">105404-P.S.R. EL TANGUE                         </v>
          </cell>
          <cell r="AA22"/>
          <cell r="AB22"/>
          <cell r="AC22"/>
          <cell r="AD22"/>
          <cell r="AE22">
            <v>0</v>
          </cell>
          <cell r="AF22"/>
          <cell r="AG22"/>
          <cell r="AH22">
            <v>0</v>
          </cell>
        </row>
        <row r="23">
          <cell r="H23" t="str">
            <v>105305-CES. TIERRAS BLANCAS</v>
          </cell>
          <cell r="I23">
            <v>39</v>
          </cell>
          <cell r="J23">
            <v>19</v>
          </cell>
          <cell r="K23">
            <v>30</v>
          </cell>
          <cell r="L23">
            <v>15</v>
          </cell>
          <cell r="M23">
            <v>28</v>
          </cell>
          <cell r="N23">
            <v>32</v>
          </cell>
          <cell r="O23">
            <v>35</v>
          </cell>
          <cell r="P23">
            <v>198</v>
          </cell>
          <cell r="Z23" t="str">
            <v>105405-P.S.R. GUANAQUEROS</v>
          </cell>
          <cell r="AA23"/>
          <cell r="AB23"/>
          <cell r="AC23"/>
          <cell r="AD23"/>
          <cell r="AE23"/>
          <cell r="AF23"/>
          <cell r="AG23">
            <v>0</v>
          </cell>
          <cell r="AH23">
            <v>0</v>
          </cell>
        </row>
        <row r="24">
          <cell r="H24" t="str">
            <v>105321-CES. RURAL  TONGOY</v>
          </cell>
          <cell r="I24">
            <v>6</v>
          </cell>
          <cell r="J24"/>
          <cell r="K24">
            <v>1</v>
          </cell>
          <cell r="L24">
            <v>1</v>
          </cell>
          <cell r="M24">
            <v>0</v>
          </cell>
          <cell r="N24">
            <v>0</v>
          </cell>
          <cell r="O24">
            <v>1</v>
          </cell>
          <cell r="P24">
            <v>9</v>
          </cell>
          <cell r="Z24" t="str">
            <v>105406-P.S.R. PAN DE AZUCAR</v>
          </cell>
          <cell r="AA24">
            <v>2</v>
          </cell>
          <cell r="AB24">
            <v>0</v>
          </cell>
          <cell r="AC24"/>
          <cell r="AD24">
            <v>0</v>
          </cell>
          <cell r="AE24">
            <v>4</v>
          </cell>
          <cell r="AF24"/>
          <cell r="AG24"/>
          <cell r="AH24">
            <v>6</v>
          </cell>
        </row>
        <row r="25">
          <cell r="H25" t="str">
            <v>105323-CES. DR. SERGIO AGUILAR</v>
          </cell>
          <cell r="I25">
            <v>27</v>
          </cell>
          <cell r="J25">
            <v>16</v>
          </cell>
          <cell r="K25">
            <v>16</v>
          </cell>
          <cell r="L25">
            <v>9</v>
          </cell>
          <cell r="M25">
            <v>11</v>
          </cell>
          <cell r="N25">
            <v>9</v>
          </cell>
          <cell r="O25">
            <v>15</v>
          </cell>
          <cell r="P25">
            <v>103</v>
          </cell>
          <cell r="Z25" t="str">
            <v>105705-CECOF EL ALBA</v>
          </cell>
          <cell r="AA25"/>
          <cell r="AB25"/>
          <cell r="AC25">
            <v>0</v>
          </cell>
          <cell r="AD25"/>
          <cell r="AE25"/>
          <cell r="AF25"/>
          <cell r="AG25">
            <v>0</v>
          </cell>
          <cell r="AH25">
            <v>0</v>
          </cell>
        </row>
        <row r="26">
          <cell r="H26" t="str">
            <v xml:space="preserve">105404-P.S.R. EL TANGUE                         </v>
          </cell>
          <cell r="I26"/>
          <cell r="J26"/>
          <cell r="K26"/>
          <cell r="L26"/>
          <cell r="M26">
            <v>1</v>
          </cell>
          <cell r="N26"/>
          <cell r="O26"/>
          <cell r="P26">
            <v>1</v>
          </cell>
          <cell r="Z26" t="str">
            <v>200273-CECOF PUNTA MIRA</v>
          </cell>
          <cell r="AA26"/>
          <cell r="AB26"/>
          <cell r="AC26"/>
          <cell r="AD26"/>
          <cell r="AE26"/>
          <cell r="AF26"/>
          <cell r="AG26">
            <v>1</v>
          </cell>
          <cell r="AH26">
            <v>1</v>
          </cell>
        </row>
        <row r="27">
          <cell r="H27" t="str">
            <v>105405-P.S.R. GUANAQUEROS</v>
          </cell>
          <cell r="I27">
            <v>1</v>
          </cell>
          <cell r="J27"/>
          <cell r="K27">
            <v>0</v>
          </cell>
          <cell r="L27">
            <v>1</v>
          </cell>
          <cell r="M27"/>
          <cell r="N27"/>
          <cell r="O27">
            <v>1</v>
          </cell>
          <cell r="P27">
            <v>3</v>
          </cell>
          <cell r="Z27" t="str">
            <v>Total 04102-COQUIMBO</v>
          </cell>
          <cell r="AA27">
            <v>8</v>
          </cell>
          <cell r="AB27">
            <v>2</v>
          </cell>
          <cell r="AC27">
            <v>7</v>
          </cell>
          <cell r="AD27">
            <v>11</v>
          </cell>
          <cell r="AE27">
            <v>16</v>
          </cell>
          <cell r="AF27">
            <v>12</v>
          </cell>
          <cell r="AG27">
            <v>9</v>
          </cell>
          <cell r="AH27">
            <v>65</v>
          </cell>
        </row>
        <row r="28">
          <cell r="H28" t="str">
            <v>105406-P.S.R. PAN DE AZUCAR</v>
          </cell>
          <cell r="I28">
            <v>7</v>
          </cell>
          <cell r="J28">
            <v>3</v>
          </cell>
          <cell r="K28">
            <v>1</v>
          </cell>
          <cell r="L28">
            <v>1</v>
          </cell>
          <cell r="M28">
            <v>3</v>
          </cell>
          <cell r="N28">
            <v>1</v>
          </cell>
          <cell r="O28">
            <v>2</v>
          </cell>
          <cell r="P28">
            <v>18</v>
          </cell>
          <cell r="Z28" t="str">
            <v>04103-ANDACOLLO</v>
          </cell>
          <cell r="AA28"/>
          <cell r="AB28"/>
          <cell r="AC28"/>
          <cell r="AD28"/>
          <cell r="AE28"/>
          <cell r="AF28"/>
          <cell r="AG28"/>
          <cell r="AH28"/>
        </row>
        <row r="29">
          <cell r="H29" t="str">
            <v>105407-P.S.R. TAMBILLOS</v>
          </cell>
          <cell r="I29"/>
          <cell r="J29"/>
          <cell r="K29">
            <v>0</v>
          </cell>
          <cell r="L29"/>
          <cell r="M29"/>
          <cell r="N29"/>
          <cell r="O29">
            <v>2</v>
          </cell>
          <cell r="P29">
            <v>2</v>
          </cell>
          <cell r="Z29" t="str">
            <v>105106-HOSPITAL ANDACOLLO</v>
          </cell>
          <cell r="AA29">
            <v>3</v>
          </cell>
          <cell r="AB29">
            <v>1</v>
          </cell>
          <cell r="AC29">
            <v>1</v>
          </cell>
          <cell r="AD29">
            <v>3</v>
          </cell>
          <cell r="AE29">
            <v>0</v>
          </cell>
          <cell r="AF29">
            <v>3</v>
          </cell>
          <cell r="AG29">
            <v>1</v>
          </cell>
          <cell r="AH29">
            <v>12</v>
          </cell>
        </row>
        <row r="30">
          <cell r="H30" t="str">
            <v>105705-CECOF EL ALBA</v>
          </cell>
          <cell r="I30">
            <v>1</v>
          </cell>
          <cell r="J30">
            <v>5</v>
          </cell>
          <cell r="K30">
            <v>1</v>
          </cell>
          <cell r="L30"/>
          <cell r="M30">
            <v>2</v>
          </cell>
          <cell r="N30">
            <v>1</v>
          </cell>
          <cell r="O30">
            <v>0</v>
          </cell>
          <cell r="P30">
            <v>10</v>
          </cell>
          <cell r="Z30" t="str">
            <v>Total 04103-ANDACOLLO</v>
          </cell>
          <cell r="AA30">
            <v>3</v>
          </cell>
          <cell r="AB30">
            <v>1</v>
          </cell>
          <cell r="AC30">
            <v>1</v>
          </cell>
          <cell r="AD30">
            <v>3</v>
          </cell>
          <cell r="AE30">
            <v>0</v>
          </cell>
          <cell r="AF30">
            <v>3</v>
          </cell>
          <cell r="AG30">
            <v>1</v>
          </cell>
          <cell r="AH30">
            <v>12</v>
          </cell>
        </row>
        <row r="31">
          <cell r="H31" t="str">
            <v>200273-CECOF PUNTA MIRA</v>
          </cell>
          <cell r="I31">
            <v>7</v>
          </cell>
          <cell r="J31">
            <v>0</v>
          </cell>
          <cell r="K31"/>
          <cell r="L31"/>
          <cell r="M31"/>
          <cell r="N31">
            <v>1</v>
          </cell>
          <cell r="O31">
            <v>2</v>
          </cell>
          <cell r="P31">
            <v>10</v>
          </cell>
          <cell r="Z31" t="str">
            <v>04104-LA HIGUERA</v>
          </cell>
          <cell r="AA31"/>
          <cell r="AB31"/>
          <cell r="AC31"/>
          <cell r="AD31"/>
          <cell r="AE31"/>
          <cell r="AF31"/>
          <cell r="AG31"/>
          <cell r="AH31"/>
        </row>
        <row r="32">
          <cell r="H32" t="str">
            <v>Total 04102-COQUIMBO</v>
          </cell>
          <cell r="I32">
            <v>113</v>
          </cell>
          <cell r="J32">
            <v>61</v>
          </cell>
          <cell r="K32">
            <v>63</v>
          </cell>
          <cell r="L32">
            <v>45</v>
          </cell>
          <cell r="M32">
            <v>73</v>
          </cell>
          <cell r="N32">
            <v>56</v>
          </cell>
          <cell r="O32">
            <v>73</v>
          </cell>
          <cell r="P32">
            <v>484</v>
          </cell>
          <cell r="Z32" t="str">
            <v xml:space="preserve">105500-P.S.R. CALETA HORNOS        </v>
          </cell>
          <cell r="AA32"/>
          <cell r="AB32"/>
          <cell r="AC32"/>
          <cell r="AD32"/>
          <cell r="AE32"/>
          <cell r="AF32">
            <v>0</v>
          </cell>
          <cell r="AG32"/>
          <cell r="AH32">
            <v>0</v>
          </cell>
        </row>
        <row r="33">
          <cell r="H33" t="str">
            <v>04103-ANDACOLLO</v>
          </cell>
          <cell r="I33"/>
          <cell r="J33"/>
          <cell r="K33"/>
          <cell r="L33"/>
          <cell r="M33"/>
          <cell r="N33"/>
          <cell r="O33"/>
          <cell r="P33"/>
          <cell r="Z33" t="str">
            <v>105506-P.S.R. EL TRAPICHE</v>
          </cell>
          <cell r="AA33"/>
          <cell r="AB33"/>
          <cell r="AC33"/>
          <cell r="AD33"/>
          <cell r="AE33"/>
          <cell r="AF33">
            <v>1</v>
          </cell>
          <cell r="AG33"/>
          <cell r="AH33">
            <v>1</v>
          </cell>
        </row>
        <row r="34">
          <cell r="H34" t="str">
            <v>105106-HOSPITAL ANDACOLLO</v>
          </cell>
          <cell r="I34">
            <v>6</v>
          </cell>
          <cell r="J34">
            <v>3</v>
          </cell>
          <cell r="K34">
            <v>5</v>
          </cell>
          <cell r="L34">
            <v>4</v>
          </cell>
          <cell r="M34">
            <v>4</v>
          </cell>
          <cell r="N34">
            <v>3</v>
          </cell>
          <cell r="O34">
            <v>5</v>
          </cell>
          <cell r="P34">
            <v>30</v>
          </cell>
          <cell r="Z34" t="str">
            <v>Total 04104-LA HIGUERA</v>
          </cell>
          <cell r="AA34"/>
          <cell r="AB34"/>
          <cell r="AC34"/>
          <cell r="AD34"/>
          <cell r="AE34"/>
          <cell r="AF34">
            <v>1</v>
          </cell>
          <cell r="AG34"/>
          <cell r="AH34">
            <v>1</v>
          </cell>
        </row>
        <row r="35">
          <cell r="H35" t="str">
            <v>Total 04103-ANDACOLLO</v>
          </cell>
          <cell r="I35">
            <v>6</v>
          </cell>
          <cell r="J35">
            <v>3</v>
          </cell>
          <cell r="K35">
            <v>5</v>
          </cell>
          <cell r="L35">
            <v>4</v>
          </cell>
          <cell r="M35">
            <v>4</v>
          </cell>
          <cell r="N35">
            <v>3</v>
          </cell>
          <cell r="O35">
            <v>5</v>
          </cell>
          <cell r="P35">
            <v>30</v>
          </cell>
          <cell r="Z35" t="str">
            <v>04105-PAIHUANO</v>
          </cell>
          <cell r="AA35"/>
          <cell r="AB35"/>
          <cell r="AC35"/>
          <cell r="AD35"/>
          <cell r="AE35"/>
          <cell r="AF35"/>
          <cell r="AG35"/>
          <cell r="AH35"/>
        </row>
        <row r="36">
          <cell r="H36" t="str">
            <v>04104-LA HIGUERA</v>
          </cell>
          <cell r="I36"/>
          <cell r="J36"/>
          <cell r="K36"/>
          <cell r="L36"/>
          <cell r="M36"/>
          <cell r="N36"/>
          <cell r="O36"/>
          <cell r="P36"/>
          <cell r="Z36" t="str">
            <v>105306-CES. PAIHUANO</v>
          </cell>
          <cell r="AA36"/>
          <cell r="AB36"/>
          <cell r="AC36">
            <v>0</v>
          </cell>
          <cell r="AD36"/>
          <cell r="AE36"/>
          <cell r="AF36"/>
          <cell r="AG36"/>
          <cell r="AH36">
            <v>0</v>
          </cell>
        </row>
        <row r="37">
          <cell r="H37" t="str">
            <v>105314-CES. LA HIGUERA</v>
          </cell>
          <cell r="I37"/>
          <cell r="J37"/>
          <cell r="K37"/>
          <cell r="L37"/>
          <cell r="M37">
            <v>1</v>
          </cell>
          <cell r="N37">
            <v>2</v>
          </cell>
          <cell r="O37"/>
          <cell r="P37">
            <v>3</v>
          </cell>
          <cell r="Z37" t="str">
            <v>Total 04105-PAIHUANO</v>
          </cell>
          <cell r="AA37"/>
          <cell r="AB37"/>
          <cell r="AC37">
            <v>0</v>
          </cell>
          <cell r="AD37"/>
          <cell r="AE37"/>
          <cell r="AF37"/>
          <cell r="AG37"/>
          <cell r="AH37">
            <v>0</v>
          </cell>
        </row>
        <row r="38">
          <cell r="H38" t="str">
            <v xml:space="preserve">105500-P.S.R. CALETA HORNOS        </v>
          </cell>
          <cell r="I38">
            <v>0</v>
          </cell>
          <cell r="J38"/>
          <cell r="K38"/>
          <cell r="L38"/>
          <cell r="M38">
            <v>1</v>
          </cell>
          <cell r="N38"/>
          <cell r="O38"/>
          <cell r="P38">
            <v>1</v>
          </cell>
          <cell r="Z38" t="str">
            <v>04106-VICUÑA</v>
          </cell>
          <cell r="AA38"/>
          <cell r="AB38"/>
          <cell r="AC38"/>
          <cell r="AD38"/>
          <cell r="AE38"/>
          <cell r="AF38"/>
          <cell r="AG38"/>
          <cell r="AH38"/>
        </row>
        <row r="39">
          <cell r="H39" t="str">
            <v>105505-P.S.R. LOS CHOROS</v>
          </cell>
          <cell r="I39"/>
          <cell r="J39"/>
          <cell r="K39"/>
          <cell r="L39"/>
          <cell r="M39">
            <v>1</v>
          </cell>
          <cell r="N39">
            <v>1</v>
          </cell>
          <cell r="O39"/>
          <cell r="P39">
            <v>2</v>
          </cell>
          <cell r="Z39" t="str">
            <v>105107-HOSPITAL VICUÑA</v>
          </cell>
          <cell r="AA39">
            <v>0</v>
          </cell>
          <cell r="AB39">
            <v>0</v>
          </cell>
          <cell r="AC39">
            <v>0</v>
          </cell>
          <cell r="AD39">
            <v>0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</row>
        <row r="40">
          <cell r="H40" t="str">
            <v>Total 04104-LA HIGUERA</v>
          </cell>
          <cell r="I40">
            <v>0</v>
          </cell>
          <cell r="J40"/>
          <cell r="K40"/>
          <cell r="L40"/>
          <cell r="M40">
            <v>3</v>
          </cell>
          <cell r="N40">
            <v>3</v>
          </cell>
          <cell r="O40"/>
          <cell r="P40">
            <v>6</v>
          </cell>
          <cell r="Z40" t="str">
            <v>105467-P.S.R. DIAGUITAS</v>
          </cell>
          <cell r="AA40"/>
          <cell r="AB40"/>
          <cell r="AC40">
            <v>0</v>
          </cell>
          <cell r="AD40"/>
          <cell r="AE40"/>
          <cell r="AF40"/>
          <cell r="AG40"/>
          <cell r="AH40">
            <v>0</v>
          </cell>
        </row>
        <row r="41">
          <cell r="H41" t="str">
            <v>04105-PAIHUANO</v>
          </cell>
          <cell r="I41"/>
          <cell r="J41"/>
          <cell r="K41"/>
          <cell r="L41"/>
          <cell r="M41"/>
          <cell r="N41"/>
          <cell r="O41"/>
          <cell r="P41"/>
          <cell r="Z41" t="str">
            <v>105509-P.S.R. GUALLIGUAICA</v>
          </cell>
          <cell r="AA41"/>
          <cell r="AB41"/>
          <cell r="AC41"/>
          <cell r="AD41"/>
          <cell r="AE41">
            <v>0</v>
          </cell>
          <cell r="AF41"/>
          <cell r="AG41"/>
          <cell r="AH41">
            <v>0</v>
          </cell>
        </row>
        <row r="42">
          <cell r="H42" t="str">
            <v>105306-CES. PAIHUANO</v>
          </cell>
          <cell r="I42"/>
          <cell r="J42"/>
          <cell r="K42">
            <v>0</v>
          </cell>
          <cell r="L42"/>
          <cell r="M42"/>
          <cell r="N42"/>
          <cell r="O42">
            <v>2</v>
          </cell>
          <cell r="P42">
            <v>2</v>
          </cell>
          <cell r="Z42" t="str">
            <v>Total 04106-VICUÑA</v>
          </cell>
          <cell r="AA42">
            <v>0</v>
          </cell>
          <cell r="AB42">
            <v>0</v>
          </cell>
          <cell r="AC42">
            <v>0</v>
          </cell>
          <cell r="AD42">
            <v>0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</row>
        <row r="43">
          <cell r="H43" t="str">
            <v>Total 04105-PAIHUANO</v>
          </cell>
          <cell r="I43"/>
          <cell r="J43"/>
          <cell r="K43">
            <v>0</v>
          </cell>
          <cell r="L43"/>
          <cell r="M43"/>
          <cell r="N43"/>
          <cell r="O43">
            <v>2</v>
          </cell>
          <cell r="P43">
            <v>2</v>
          </cell>
          <cell r="Z43" t="str">
            <v>04201-ILLAPEL</v>
          </cell>
          <cell r="AA43"/>
          <cell r="AB43"/>
          <cell r="AC43"/>
          <cell r="AD43"/>
          <cell r="AE43"/>
          <cell r="AF43"/>
          <cell r="AG43"/>
          <cell r="AH43"/>
        </row>
        <row r="44">
          <cell r="H44" t="str">
            <v>04106-VICUÑA</v>
          </cell>
          <cell r="I44"/>
          <cell r="J44"/>
          <cell r="K44"/>
          <cell r="L44"/>
          <cell r="M44"/>
          <cell r="N44"/>
          <cell r="O44"/>
          <cell r="P44"/>
          <cell r="Z44" t="str">
            <v>105103-HOSPITAL ILLAPEL</v>
          </cell>
          <cell r="AA44">
            <v>4</v>
          </cell>
          <cell r="AB44">
            <v>3</v>
          </cell>
          <cell r="AC44">
            <v>6</v>
          </cell>
          <cell r="AD44">
            <v>0</v>
          </cell>
          <cell r="AE44">
            <v>4</v>
          </cell>
          <cell r="AF44">
            <v>1</v>
          </cell>
          <cell r="AG44">
            <v>1</v>
          </cell>
          <cell r="AH44">
            <v>19</v>
          </cell>
        </row>
        <row r="45">
          <cell r="H45" t="str">
            <v>105107-HOSPITAL VICUÑA</v>
          </cell>
          <cell r="I45">
            <v>3</v>
          </cell>
          <cell r="J45">
            <v>2</v>
          </cell>
          <cell r="K45">
            <v>4</v>
          </cell>
          <cell r="L45">
            <v>3</v>
          </cell>
          <cell r="M45">
            <v>3</v>
          </cell>
          <cell r="N45">
            <v>2</v>
          </cell>
          <cell r="O45">
            <v>9</v>
          </cell>
          <cell r="P45">
            <v>26</v>
          </cell>
          <cell r="Z45" t="str">
            <v xml:space="preserve">105443-P.S.R. CARCAMO                   </v>
          </cell>
          <cell r="AA45"/>
          <cell r="AB45"/>
          <cell r="AC45"/>
          <cell r="AD45"/>
          <cell r="AE45"/>
          <cell r="AF45"/>
          <cell r="AG45">
            <v>0</v>
          </cell>
          <cell r="AH45">
            <v>0</v>
          </cell>
        </row>
        <row r="46">
          <cell r="H46" t="str">
            <v>105467-P.S.R. DIAGUITAS</v>
          </cell>
          <cell r="I46"/>
          <cell r="J46"/>
          <cell r="K46"/>
          <cell r="L46">
            <v>0</v>
          </cell>
          <cell r="M46">
            <v>2</v>
          </cell>
          <cell r="N46"/>
          <cell r="O46">
            <v>0</v>
          </cell>
          <cell r="P46">
            <v>2</v>
          </cell>
          <cell r="Z46" t="str">
            <v>105444-P.S.R. HUINTIL</v>
          </cell>
          <cell r="AA46"/>
          <cell r="AB46"/>
          <cell r="AC46"/>
          <cell r="AD46">
            <v>0</v>
          </cell>
          <cell r="AE46"/>
          <cell r="AF46"/>
          <cell r="AG46"/>
          <cell r="AH46">
            <v>0</v>
          </cell>
        </row>
        <row r="47">
          <cell r="H47" t="str">
            <v>105468-P.S.R. EL MOLLE</v>
          </cell>
          <cell r="I47">
            <v>0</v>
          </cell>
          <cell r="J47"/>
          <cell r="K47"/>
          <cell r="L47">
            <v>2</v>
          </cell>
          <cell r="M47">
            <v>0</v>
          </cell>
          <cell r="N47"/>
          <cell r="O47">
            <v>1</v>
          </cell>
          <cell r="P47">
            <v>3</v>
          </cell>
          <cell r="Z47" t="str">
            <v>105445-P.S.R. LIMAHUIDA</v>
          </cell>
          <cell r="AA47"/>
          <cell r="AB47"/>
          <cell r="AC47"/>
          <cell r="AD47"/>
          <cell r="AE47">
            <v>0</v>
          </cell>
          <cell r="AF47"/>
          <cell r="AG47"/>
          <cell r="AH47">
            <v>0</v>
          </cell>
        </row>
        <row r="48">
          <cell r="H48" t="str">
            <v>105469-P.S.R. EL TAMBO</v>
          </cell>
          <cell r="I48">
            <v>2</v>
          </cell>
          <cell r="J48"/>
          <cell r="K48"/>
          <cell r="L48">
            <v>1</v>
          </cell>
          <cell r="M48">
            <v>0</v>
          </cell>
          <cell r="N48">
            <v>1</v>
          </cell>
          <cell r="O48">
            <v>2</v>
          </cell>
          <cell r="P48">
            <v>6</v>
          </cell>
          <cell r="Z48" t="str">
            <v>105485-P.S.R. PLAN DE HORNOS</v>
          </cell>
          <cell r="AA48"/>
          <cell r="AB48"/>
          <cell r="AC48">
            <v>0</v>
          </cell>
          <cell r="AD48"/>
          <cell r="AE48"/>
          <cell r="AF48"/>
          <cell r="AG48"/>
          <cell r="AH48">
            <v>0</v>
          </cell>
        </row>
        <row r="49">
          <cell r="H49" t="str">
            <v>105470-P.S.R. HUANTA</v>
          </cell>
          <cell r="I49"/>
          <cell r="J49"/>
          <cell r="K49"/>
          <cell r="L49"/>
          <cell r="M49"/>
          <cell r="N49">
            <v>0</v>
          </cell>
          <cell r="O49"/>
          <cell r="P49">
            <v>0</v>
          </cell>
          <cell r="Z49" t="str">
            <v>105487-P.S.R. CAÑAS UNO</v>
          </cell>
          <cell r="AA49"/>
          <cell r="AB49"/>
          <cell r="AC49">
            <v>0</v>
          </cell>
          <cell r="AD49"/>
          <cell r="AE49"/>
          <cell r="AF49">
            <v>0</v>
          </cell>
          <cell r="AG49"/>
          <cell r="AH49">
            <v>0</v>
          </cell>
        </row>
        <row r="50">
          <cell r="H50" t="str">
            <v>105471-P.S.R. PERALILLO</v>
          </cell>
          <cell r="I50"/>
          <cell r="J50"/>
          <cell r="K50">
            <v>0</v>
          </cell>
          <cell r="L50"/>
          <cell r="M50">
            <v>0</v>
          </cell>
          <cell r="N50"/>
          <cell r="O50"/>
          <cell r="P50">
            <v>0</v>
          </cell>
          <cell r="Z50" t="str">
            <v>105496-P.S.R. PINTACURA SUR</v>
          </cell>
          <cell r="AA50"/>
          <cell r="AB50">
            <v>0</v>
          </cell>
          <cell r="AC50"/>
          <cell r="AD50"/>
          <cell r="AE50">
            <v>0</v>
          </cell>
          <cell r="AF50"/>
          <cell r="AG50">
            <v>0</v>
          </cell>
          <cell r="AH50">
            <v>0</v>
          </cell>
        </row>
        <row r="51">
          <cell r="H51" t="str">
            <v>105472-P.S.R. RIVADAVIA</v>
          </cell>
          <cell r="I51"/>
          <cell r="J51"/>
          <cell r="K51"/>
          <cell r="L51">
            <v>0</v>
          </cell>
          <cell r="M51">
            <v>1</v>
          </cell>
          <cell r="N51"/>
          <cell r="O51"/>
          <cell r="P51">
            <v>1</v>
          </cell>
          <cell r="Z51" t="str">
            <v>Total 04201-ILLAPEL</v>
          </cell>
          <cell r="AA51">
            <v>4</v>
          </cell>
          <cell r="AB51">
            <v>3</v>
          </cell>
          <cell r="AC51">
            <v>6</v>
          </cell>
          <cell r="AD51">
            <v>0</v>
          </cell>
          <cell r="AE51">
            <v>4</v>
          </cell>
          <cell r="AF51">
            <v>1</v>
          </cell>
          <cell r="AG51">
            <v>1</v>
          </cell>
          <cell r="AH51">
            <v>19</v>
          </cell>
        </row>
        <row r="52">
          <cell r="H52" t="str">
            <v>105473-P.S.R. TALCUNA</v>
          </cell>
          <cell r="I52">
            <v>0</v>
          </cell>
          <cell r="J52"/>
          <cell r="K52">
            <v>1</v>
          </cell>
          <cell r="L52"/>
          <cell r="M52">
            <v>0</v>
          </cell>
          <cell r="N52">
            <v>2</v>
          </cell>
          <cell r="O52">
            <v>2</v>
          </cell>
          <cell r="P52">
            <v>5</v>
          </cell>
          <cell r="Z52" t="str">
            <v>04202-CANELA</v>
          </cell>
          <cell r="AA52"/>
          <cell r="AB52"/>
          <cell r="AC52"/>
          <cell r="AD52"/>
          <cell r="AE52"/>
          <cell r="AF52"/>
          <cell r="AG52"/>
          <cell r="AH52"/>
        </row>
        <row r="53">
          <cell r="H53" t="str">
            <v>105474-P.S.R. CHAPILCA</v>
          </cell>
          <cell r="I53"/>
          <cell r="J53">
            <v>0</v>
          </cell>
          <cell r="K53"/>
          <cell r="L53"/>
          <cell r="M53"/>
          <cell r="N53"/>
          <cell r="O53">
            <v>0</v>
          </cell>
          <cell r="P53">
            <v>0</v>
          </cell>
          <cell r="Z53" t="str">
            <v>105309-CES. RURAL CANELA</v>
          </cell>
          <cell r="AA53"/>
          <cell r="AB53">
            <v>0</v>
          </cell>
          <cell r="AC53">
            <v>1</v>
          </cell>
          <cell r="AD53">
            <v>0</v>
          </cell>
          <cell r="AE53">
            <v>2</v>
          </cell>
          <cell r="AF53">
            <v>0</v>
          </cell>
          <cell r="AG53">
            <v>0</v>
          </cell>
          <cell r="AH53">
            <v>3</v>
          </cell>
        </row>
        <row r="54">
          <cell r="H54" t="str">
            <v>105502-P.S.R. CALINGASTA</v>
          </cell>
          <cell r="I54">
            <v>1</v>
          </cell>
          <cell r="J54"/>
          <cell r="K54">
            <v>0</v>
          </cell>
          <cell r="L54">
            <v>0</v>
          </cell>
          <cell r="M54">
            <v>1</v>
          </cell>
          <cell r="N54">
            <v>1</v>
          </cell>
          <cell r="O54"/>
          <cell r="P54">
            <v>3</v>
          </cell>
          <cell r="Z54" t="str">
            <v xml:space="preserve">105450-P.S.R. MINCHA NORTE            </v>
          </cell>
          <cell r="AA54">
            <v>0</v>
          </cell>
          <cell r="AB54"/>
          <cell r="AC54"/>
          <cell r="AD54"/>
          <cell r="AE54"/>
          <cell r="AF54"/>
          <cell r="AG54"/>
          <cell r="AH54">
            <v>0</v>
          </cell>
        </row>
        <row r="55">
          <cell r="H55" t="str">
            <v>105509-P.S.R. GUALLIGUAICA</v>
          </cell>
          <cell r="I55"/>
          <cell r="J55"/>
          <cell r="K55"/>
          <cell r="L55"/>
          <cell r="M55">
            <v>0</v>
          </cell>
          <cell r="N55"/>
          <cell r="O55">
            <v>0</v>
          </cell>
          <cell r="P55">
            <v>0</v>
          </cell>
          <cell r="Z55" t="str">
            <v>105483-P.S.R. LOS RULOS</v>
          </cell>
          <cell r="AA55"/>
          <cell r="AB55"/>
          <cell r="AC55"/>
          <cell r="AD55"/>
          <cell r="AE55">
            <v>0</v>
          </cell>
          <cell r="AF55"/>
          <cell r="AG55"/>
          <cell r="AH55">
            <v>0</v>
          </cell>
        </row>
        <row r="56">
          <cell r="H56" t="str">
            <v>Total 04106-VICUÑA</v>
          </cell>
          <cell r="I56">
            <v>6</v>
          </cell>
          <cell r="J56">
            <v>2</v>
          </cell>
          <cell r="K56">
            <v>5</v>
          </cell>
          <cell r="L56">
            <v>6</v>
          </cell>
          <cell r="M56">
            <v>7</v>
          </cell>
          <cell r="N56">
            <v>6</v>
          </cell>
          <cell r="O56">
            <v>14</v>
          </cell>
          <cell r="P56">
            <v>46</v>
          </cell>
          <cell r="Z56" t="str">
            <v>105484-P.S.R. HUENTELAUQUEN</v>
          </cell>
          <cell r="AA56"/>
          <cell r="AB56"/>
          <cell r="AC56"/>
          <cell r="AD56">
            <v>0</v>
          </cell>
          <cell r="AE56"/>
          <cell r="AF56"/>
          <cell r="AG56"/>
          <cell r="AH56">
            <v>0</v>
          </cell>
        </row>
        <row r="57">
          <cell r="H57" t="str">
            <v>04201-ILLAPEL</v>
          </cell>
          <cell r="I57"/>
          <cell r="J57"/>
          <cell r="K57"/>
          <cell r="L57"/>
          <cell r="M57"/>
          <cell r="N57"/>
          <cell r="O57"/>
          <cell r="P57"/>
          <cell r="Z57" t="str">
            <v>105493-P.S.R. MINCHA SUR</v>
          </cell>
          <cell r="AA57"/>
          <cell r="AB57">
            <v>0</v>
          </cell>
          <cell r="AC57"/>
          <cell r="AD57"/>
          <cell r="AE57"/>
          <cell r="AF57">
            <v>0</v>
          </cell>
          <cell r="AG57">
            <v>0</v>
          </cell>
          <cell r="AH57">
            <v>0</v>
          </cell>
        </row>
        <row r="58">
          <cell r="H58" t="str">
            <v>105103-HOSPITAL ILLAPEL</v>
          </cell>
          <cell r="I58">
            <v>5</v>
          </cell>
          <cell r="J58">
            <v>2</v>
          </cell>
          <cell r="K58">
            <v>1</v>
          </cell>
          <cell r="L58">
            <v>2</v>
          </cell>
          <cell r="M58">
            <v>5</v>
          </cell>
          <cell r="N58">
            <v>3</v>
          </cell>
          <cell r="O58">
            <v>2</v>
          </cell>
          <cell r="P58">
            <v>20</v>
          </cell>
          <cell r="Z58" t="str">
            <v>Total 04202-CANELA</v>
          </cell>
          <cell r="AA58">
            <v>0</v>
          </cell>
          <cell r="AB58">
            <v>0</v>
          </cell>
          <cell r="AC58">
            <v>1</v>
          </cell>
          <cell r="AD58">
            <v>0</v>
          </cell>
          <cell r="AE58">
            <v>2</v>
          </cell>
          <cell r="AF58">
            <v>0</v>
          </cell>
          <cell r="AG58">
            <v>0</v>
          </cell>
          <cell r="AH58">
            <v>3</v>
          </cell>
        </row>
        <row r="59">
          <cell r="H59" t="str">
            <v>105326-CESFAM SAN RAFAEL</v>
          </cell>
          <cell r="I59">
            <v>0</v>
          </cell>
          <cell r="J59">
            <v>3</v>
          </cell>
          <cell r="K59">
            <v>0</v>
          </cell>
          <cell r="L59">
            <v>3</v>
          </cell>
          <cell r="M59">
            <v>6</v>
          </cell>
          <cell r="N59">
            <v>5</v>
          </cell>
          <cell r="O59">
            <v>6</v>
          </cell>
          <cell r="P59">
            <v>23</v>
          </cell>
          <cell r="Z59" t="str">
            <v>04203-LOS VILOS</v>
          </cell>
          <cell r="AA59"/>
          <cell r="AB59"/>
          <cell r="AC59"/>
          <cell r="AD59"/>
          <cell r="AE59"/>
          <cell r="AF59"/>
          <cell r="AG59"/>
          <cell r="AH59"/>
        </row>
        <row r="60">
          <cell r="H60" t="str">
            <v xml:space="preserve">105443-P.S.R. CARCAMO                   </v>
          </cell>
          <cell r="I60"/>
          <cell r="J60"/>
          <cell r="K60">
            <v>1</v>
          </cell>
          <cell r="L60">
            <v>0</v>
          </cell>
          <cell r="M60"/>
          <cell r="N60"/>
          <cell r="O60">
            <v>0</v>
          </cell>
          <cell r="P60">
            <v>1</v>
          </cell>
          <cell r="Z60" t="str">
            <v>105108-HOSPITAL LOS VILOS</v>
          </cell>
          <cell r="AA60">
            <v>3</v>
          </cell>
          <cell r="AB60">
            <v>6</v>
          </cell>
          <cell r="AC60">
            <v>5</v>
          </cell>
          <cell r="AD60"/>
          <cell r="AE60">
            <v>2</v>
          </cell>
          <cell r="AF60"/>
          <cell r="AG60">
            <v>3</v>
          </cell>
          <cell r="AH60">
            <v>19</v>
          </cell>
        </row>
        <row r="61">
          <cell r="H61" t="str">
            <v>105444-P.S.R. HUINTIL</v>
          </cell>
          <cell r="I61">
            <v>0</v>
          </cell>
          <cell r="J61"/>
          <cell r="K61"/>
          <cell r="L61">
            <v>1</v>
          </cell>
          <cell r="M61"/>
          <cell r="N61">
            <v>1</v>
          </cell>
          <cell r="O61"/>
          <cell r="P61">
            <v>2</v>
          </cell>
          <cell r="Z61" t="str">
            <v xml:space="preserve">105478-P.S.R. CAIMANES                   </v>
          </cell>
          <cell r="AA61"/>
          <cell r="AB61"/>
          <cell r="AC61">
            <v>0</v>
          </cell>
          <cell r="AD61"/>
          <cell r="AE61"/>
          <cell r="AF61">
            <v>1</v>
          </cell>
          <cell r="AG61">
            <v>0</v>
          </cell>
          <cell r="AH61">
            <v>1</v>
          </cell>
        </row>
        <row r="62">
          <cell r="H62" t="str">
            <v>105445-P.S.R. LIMAHUIDA</v>
          </cell>
          <cell r="I62"/>
          <cell r="J62">
            <v>1</v>
          </cell>
          <cell r="K62"/>
          <cell r="L62"/>
          <cell r="M62"/>
          <cell r="N62"/>
          <cell r="O62"/>
          <cell r="P62">
            <v>1</v>
          </cell>
          <cell r="Z62" t="str">
            <v>105480-P.S.R. QUILIMARI</v>
          </cell>
          <cell r="AA62"/>
          <cell r="AB62">
            <v>0</v>
          </cell>
          <cell r="AC62"/>
          <cell r="AD62"/>
          <cell r="AE62"/>
          <cell r="AF62"/>
          <cell r="AG62"/>
          <cell r="AH62">
            <v>0</v>
          </cell>
        </row>
        <row r="63">
          <cell r="H63" t="str">
            <v>105448-P.S.R. SANTA VIRGINIA</v>
          </cell>
          <cell r="I63"/>
          <cell r="J63"/>
          <cell r="K63"/>
          <cell r="L63"/>
          <cell r="M63">
            <v>1</v>
          </cell>
          <cell r="N63">
            <v>1</v>
          </cell>
          <cell r="O63">
            <v>1</v>
          </cell>
          <cell r="P63">
            <v>3</v>
          </cell>
          <cell r="Z63" t="str">
            <v>Total 04203-LOS VILOS</v>
          </cell>
          <cell r="AA63">
            <v>3</v>
          </cell>
          <cell r="AB63">
            <v>6</v>
          </cell>
          <cell r="AC63">
            <v>5</v>
          </cell>
          <cell r="AD63"/>
          <cell r="AE63">
            <v>2</v>
          </cell>
          <cell r="AF63">
            <v>1</v>
          </cell>
          <cell r="AG63">
            <v>3</v>
          </cell>
          <cell r="AH63">
            <v>20</v>
          </cell>
        </row>
        <row r="64">
          <cell r="H64" t="str">
            <v>105485-P.S.R. PLAN DE HORNOS</v>
          </cell>
          <cell r="I64"/>
          <cell r="J64"/>
          <cell r="K64">
            <v>1</v>
          </cell>
          <cell r="L64"/>
          <cell r="M64">
            <v>3</v>
          </cell>
          <cell r="N64"/>
          <cell r="O64">
            <v>2</v>
          </cell>
          <cell r="P64">
            <v>6</v>
          </cell>
          <cell r="Z64" t="str">
            <v>04204-SALAMANCA</v>
          </cell>
          <cell r="AA64"/>
          <cell r="AB64"/>
          <cell r="AC64"/>
          <cell r="AD64"/>
          <cell r="AE64"/>
          <cell r="AF64"/>
          <cell r="AG64"/>
          <cell r="AH64"/>
        </row>
        <row r="65">
          <cell r="H65" t="str">
            <v>105487-P.S.R. CAÑAS UNO</v>
          </cell>
          <cell r="I65"/>
          <cell r="J65"/>
          <cell r="K65"/>
          <cell r="L65"/>
          <cell r="M65">
            <v>1</v>
          </cell>
          <cell r="N65">
            <v>0</v>
          </cell>
          <cell r="O65"/>
          <cell r="P65">
            <v>1</v>
          </cell>
          <cell r="Z65" t="str">
            <v>105104-HOSPITAL SALAMANCA</v>
          </cell>
          <cell r="AA65"/>
          <cell r="AB65">
            <v>4</v>
          </cell>
          <cell r="AC65">
            <v>6</v>
          </cell>
          <cell r="AD65">
            <v>1</v>
          </cell>
          <cell r="AE65">
            <v>0</v>
          </cell>
          <cell r="AF65">
            <v>18</v>
          </cell>
          <cell r="AG65">
            <v>1</v>
          </cell>
          <cell r="AH65">
            <v>30</v>
          </cell>
        </row>
        <row r="66">
          <cell r="H66" t="str">
            <v>105496-P.S.R. PINTACURA SUR</v>
          </cell>
          <cell r="I66">
            <v>0</v>
          </cell>
          <cell r="J66">
            <v>0</v>
          </cell>
          <cell r="K66">
            <v>0</v>
          </cell>
          <cell r="L66"/>
          <cell r="M66">
            <v>0</v>
          </cell>
          <cell r="N66">
            <v>1</v>
          </cell>
          <cell r="O66"/>
          <cell r="P66">
            <v>1</v>
          </cell>
          <cell r="Z66" t="str">
            <v xml:space="preserve">105452-P.S.R. CUNCUMEN                 </v>
          </cell>
          <cell r="AA66"/>
          <cell r="AB66">
            <v>0</v>
          </cell>
          <cell r="AC66">
            <v>1</v>
          </cell>
          <cell r="AD66">
            <v>0</v>
          </cell>
          <cell r="AE66">
            <v>0</v>
          </cell>
          <cell r="AF66">
            <v>1</v>
          </cell>
          <cell r="AG66">
            <v>1</v>
          </cell>
          <cell r="AH66">
            <v>3</v>
          </cell>
        </row>
        <row r="67">
          <cell r="H67" t="str">
            <v>Total 04201-ILLAPEL</v>
          </cell>
          <cell r="I67">
            <v>5</v>
          </cell>
          <cell r="J67">
            <v>6</v>
          </cell>
          <cell r="K67">
            <v>3</v>
          </cell>
          <cell r="L67">
            <v>6</v>
          </cell>
          <cell r="M67">
            <v>16</v>
          </cell>
          <cell r="N67">
            <v>11</v>
          </cell>
          <cell r="O67">
            <v>11</v>
          </cell>
          <cell r="P67">
            <v>58</v>
          </cell>
          <cell r="Z67" t="str">
            <v>105453-P.S.R. TRANQUILLA</v>
          </cell>
          <cell r="AA67"/>
          <cell r="AB67">
            <v>0</v>
          </cell>
          <cell r="AC67">
            <v>0</v>
          </cell>
          <cell r="AD67"/>
          <cell r="AE67"/>
          <cell r="AF67"/>
          <cell r="AG67"/>
          <cell r="AH67">
            <v>0</v>
          </cell>
        </row>
        <row r="68">
          <cell r="H68" t="str">
            <v>04202-CANELA</v>
          </cell>
          <cell r="I68"/>
          <cell r="J68"/>
          <cell r="K68"/>
          <cell r="L68"/>
          <cell r="M68"/>
          <cell r="N68"/>
          <cell r="O68"/>
          <cell r="P68"/>
          <cell r="Z68" t="str">
            <v>105454-P.S.R. CUNLAGUA</v>
          </cell>
          <cell r="AA68"/>
          <cell r="AB68"/>
          <cell r="AC68">
            <v>0</v>
          </cell>
          <cell r="AD68"/>
          <cell r="AE68"/>
          <cell r="AF68"/>
          <cell r="AG68"/>
          <cell r="AH68">
            <v>0</v>
          </cell>
        </row>
        <row r="69">
          <cell r="H69" t="str">
            <v>105309-CES. RURAL CANELA</v>
          </cell>
          <cell r="I69">
            <v>3</v>
          </cell>
          <cell r="J69">
            <v>3</v>
          </cell>
          <cell r="K69">
            <v>0</v>
          </cell>
          <cell r="L69">
            <v>1</v>
          </cell>
          <cell r="M69">
            <v>5</v>
          </cell>
          <cell r="N69">
            <v>3</v>
          </cell>
          <cell r="O69">
            <v>2</v>
          </cell>
          <cell r="P69">
            <v>17</v>
          </cell>
          <cell r="Z69" t="str">
            <v>105455-P.S.R. CHILLEPIN</v>
          </cell>
          <cell r="AA69">
            <v>0</v>
          </cell>
          <cell r="AB69"/>
          <cell r="AC69">
            <v>0</v>
          </cell>
          <cell r="AD69">
            <v>0</v>
          </cell>
          <cell r="AE69">
            <v>0</v>
          </cell>
          <cell r="AF69">
            <v>0</v>
          </cell>
          <cell r="AG69"/>
          <cell r="AH69">
            <v>0</v>
          </cell>
        </row>
        <row r="70">
          <cell r="H70" t="str">
            <v xml:space="preserve">105450-P.S.R. MINCHA NORTE            </v>
          </cell>
          <cell r="I70">
            <v>0</v>
          </cell>
          <cell r="J70"/>
          <cell r="K70">
            <v>0</v>
          </cell>
          <cell r="L70"/>
          <cell r="M70"/>
          <cell r="N70">
            <v>0</v>
          </cell>
          <cell r="O70">
            <v>0</v>
          </cell>
          <cell r="P70">
            <v>0</v>
          </cell>
          <cell r="Z70" t="str">
            <v>105457-P.S.R. SAN AGUSTIN</v>
          </cell>
          <cell r="AA70">
            <v>0</v>
          </cell>
          <cell r="AB70">
            <v>0</v>
          </cell>
          <cell r="AC70"/>
          <cell r="AD70">
            <v>0</v>
          </cell>
          <cell r="AE70"/>
          <cell r="AF70"/>
          <cell r="AG70"/>
          <cell r="AH70">
            <v>0</v>
          </cell>
        </row>
        <row r="71">
          <cell r="H71" t="str">
            <v>105451-P.S.R. AGUA FRIA</v>
          </cell>
          <cell r="I71"/>
          <cell r="J71"/>
          <cell r="K71"/>
          <cell r="L71">
            <v>2</v>
          </cell>
          <cell r="M71">
            <v>0</v>
          </cell>
          <cell r="N71">
            <v>0</v>
          </cell>
          <cell r="O71"/>
          <cell r="P71">
            <v>2</v>
          </cell>
          <cell r="Z71" t="str">
            <v>105458-P.S.R. TAHUINCO</v>
          </cell>
          <cell r="AA71"/>
          <cell r="AB71"/>
          <cell r="AC71">
            <v>1</v>
          </cell>
          <cell r="AD71"/>
          <cell r="AE71"/>
          <cell r="AF71"/>
          <cell r="AG71"/>
          <cell r="AH71">
            <v>1</v>
          </cell>
        </row>
        <row r="72">
          <cell r="H72" t="str">
            <v>105484-P.S.R. HUENTELAUQUEN</v>
          </cell>
          <cell r="I72"/>
          <cell r="J72"/>
          <cell r="K72">
            <v>0</v>
          </cell>
          <cell r="L72">
            <v>0</v>
          </cell>
          <cell r="M72"/>
          <cell r="N72"/>
          <cell r="O72"/>
          <cell r="P72">
            <v>0</v>
          </cell>
          <cell r="Z72" t="str">
            <v>105491-P.S.R. QUELEN BAJO</v>
          </cell>
          <cell r="AA72">
            <v>0</v>
          </cell>
          <cell r="AB72"/>
          <cell r="AC72"/>
          <cell r="AD72"/>
          <cell r="AE72"/>
          <cell r="AF72"/>
          <cell r="AG72"/>
          <cell r="AH72">
            <v>0</v>
          </cell>
        </row>
        <row r="73">
          <cell r="H73" t="str">
            <v>105488-P.S.R. ESPIRITU SANTO</v>
          </cell>
          <cell r="I73"/>
          <cell r="J73">
            <v>0</v>
          </cell>
          <cell r="K73"/>
          <cell r="L73"/>
          <cell r="M73"/>
          <cell r="N73"/>
          <cell r="O73"/>
          <cell r="P73">
            <v>0</v>
          </cell>
          <cell r="Z73" t="str">
            <v>105492-P.S.R. CAMISA</v>
          </cell>
          <cell r="AA73"/>
          <cell r="AB73">
            <v>0</v>
          </cell>
          <cell r="AC73"/>
          <cell r="AD73"/>
          <cell r="AE73"/>
          <cell r="AF73"/>
          <cell r="AG73"/>
          <cell r="AH73">
            <v>0</v>
          </cell>
        </row>
        <row r="74">
          <cell r="H74" t="str">
            <v>105493-P.S.R. MINCHA SUR</v>
          </cell>
          <cell r="I74"/>
          <cell r="J74"/>
          <cell r="K74"/>
          <cell r="L74"/>
          <cell r="M74"/>
          <cell r="N74"/>
          <cell r="O74">
            <v>0</v>
          </cell>
          <cell r="P74">
            <v>0</v>
          </cell>
          <cell r="Z74" t="str">
            <v>105501-P.S.R. ARBOLEDA GRANDE</v>
          </cell>
          <cell r="AA74"/>
          <cell r="AB74"/>
          <cell r="AC74"/>
          <cell r="AD74">
            <v>0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</row>
        <row r="75">
          <cell r="H75" t="str">
            <v>105497-P.S.R. JABONERIA</v>
          </cell>
          <cell r="I75"/>
          <cell r="J75"/>
          <cell r="K75"/>
          <cell r="L75"/>
          <cell r="M75"/>
          <cell r="N75"/>
          <cell r="O75">
            <v>0</v>
          </cell>
          <cell r="P75">
            <v>0</v>
          </cell>
          <cell r="Z75" t="str">
            <v>Total 04204-SALAMANCA</v>
          </cell>
          <cell r="AA75">
            <v>0</v>
          </cell>
          <cell r="AB75">
            <v>4</v>
          </cell>
          <cell r="AC75">
            <v>8</v>
          </cell>
          <cell r="AD75">
            <v>1</v>
          </cell>
          <cell r="AE75">
            <v>0</v>
          </cell>
          <cell r="AF75">
            <v>19</v>
          </cell>
          <cell r="AG75">
            <v>2</v>
          </cell>
          <cell r="AH75">
            <v>34</v>
          </cell>
        </row>
        <row r="76">
          <cell r="H76" t="str">
            <v>Total 04202-CANELA</v>
          </cell>
          <cell r="I76">
            <v>3</v>
          </cell>
          <cell r="J76">
            <v>3</v>
          </cell>
          <cell r="K76">
            <v>0</v>
          </cell>
          <cell r="L76">
            <v>3</v>
          </cell>
          <cell r="M76">
            <v>5</v>
          </cell>
          <cell r="N76">
            <v>3</v>
          </cell>
          <cell r="O76">
            <v>2</v>
          </cell>
          <cell r="P76">
            <v>19</v>
          </cell>
          <cell r="Z76" t="str">
            <v>04301-OVALLE</v>
          </cell>
          <cell r="AA76"/>
          <cell r="AB76"/>
          <cell r="AC76"/>
          <cell r="AD76"/>
          <cell r="AE76"/>
          <cell r="AF76"/>
          <cell r="AG76"/>
          <cell r="AH76"/>
        </row>
        <row r="77">
          <cell r="H77" t="str">
            <v>04203-LOS VILOS</v>
          </cell>
          <cell r="I77"/>
          <cell r="J77"/>
          <cell r="K77"/>
          <cell r="L77"/>
          <cell r="M77"/>
          <cell r="N77"/>
          <cell r="O77"/>
          <cell r="P77"/>
          <cell r="Z77" t="str">
            <v>105315-CES. RURAL C. DE TAMAYA</v>
          </cell>
          <cell r="AA77">
            <v>0</v>
          </cell>
          <cell r="AB77">
            <v>0</v>
          </cell>
          <cell r="AC77">
            <v>0</v>
          </cell>
          <cell r="AD77">
            <v>0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</row>
        <row r="78">
          <cell r="H78" t="str">
            <v>105108-HOSPITAL LOS VILOS</v>
          </cell>
          <cell r="I78">
            <v>3</v>
          </cell>
          <cell r="J78">
            <v>2</v>
          </cell>
          <cell r="K78">
            <v>5</v>
          </cell>
          <cell r="L78">
            <v>5</v>
          </cell>
          <cell r="M78">
            <v>4</v>
          </cell>
          <cell r="N78"/>
          <cell r="O78">
            <v>5</v>
          </cell>
          <cell r="P78">
            <v>24</v>
          </cell>
          <cell r="Z78" t="str">
            <v>105317-CES. JORGE JORDAN D.</v>
          </cell>
          <cell r="AA78">
            <v>0</v>
          </cell>
          <cell r="AB78"/>
          <cell r="AC78">
            <v>0</v>
          </cell>
          <cell r="AD78">
            <v>0</v>
          </cell>
          <cell r="AE78">
            <v>0</v>
          </cell>
          <cell r="AF78">
            <v>3</v>
          </cell>
          <cell r="AG78">
            <v>2</v>
          </cell>
          <cell r="AH78">
            <v>5</v>
          </cell>
        </row>
        <row r="79">
          <cell r="H79" t="str">
            <v xml:space="preserve">105478-P.S.R. CAIMANES                   </v>
          </cell>
          <cell r="I79"/>
          <cell r="J79">
            <v>0</v>
          </cell>
          <cell r="K79">
            <v>3</v>
          </cell>
          <cell r="L79">
            <v>0</v>
          </cell>
          <cell r="M79">
            <v>0</v>
          </cell>
          <cell r="N79">
            <v>1</v>
          </cell>
          <cell r="O79">
            <v>1</v>
          </cell>
          <cell r="P79">
            <v>5</v>
          </cell>
          <cell r="Z79" t="str">
            <v>105322-CES. MARCOS MACUADA</v>
          </cell>
          <cell r="AA79">
            <v>1</v>
          </cell>
          <cell r="AB79"/>
          <cell r="AC79">
            <v>1</v>
          </cell>
          <cell r="AD79">
            <v>1</v>
          </cell>
          <cell r="AE79">
            <v>0</v>
          </cell>
          <cell r="AF79">
            <v>0</v>
          </cell>
          <cell r="AG79">
            <v>1</v>
          </cell>
          <cell r="AH79">
            <v>4</v>
          </cell>
        </row>
        <row r="80">
          <cell r="H80" t="str">
            <v>105479-P.S.R. GUANGUALI</v>
          </cell>
          <cell r="I80"/>
          <cell r="J80"/>
          <cell r="K80">
            <v>0</v>
          </cell>
          <cell r="L80"/>
          <cell r="M80"/>
          <cell r="N80"/>
          <cell r="O80">
            <v>1</v>
          </cell>
          <cell r="P80">
            <v>1</v>
          </cell>
          <cell r="Z80" t="str">
            <v>105324-CES. SOTAQUI</v>
          </cell>
          <cell r="AA80"/>
          <cell r="AB80">
            <v>0</v>
          </cell>
          <cell r="AC80"/>
          <cell r="AD80">
            <v>0</v>
          </cell>
          <cell r="AE80"/>
          <cell r="AF80"/>
          <cell r="AG80">
            <v>0</v>
          </cell>
          <cell r="AH80">
            <v>0</v>
          </cell>
        </row>
        <row r="81">
          <cell r="H81" t="str">
            <v>105480-P.S.R. QUILIMARI</v>
          </cell>
          <cell r="I81">
            <v>0</v>
          </cell>
          <cell r="J81"/>
          <cell r="K81"/>
          <cell r="L81"/>
          <cell r="M81">
            <v>0</v>
          </cell>
          <cell r="N81">
            <v>1</v>
          </cell>
          <cell r="O81">
            <v>0</v>
          </cell>
          <cell r="P81">
            <v>1</v>
          </cell>
          <cell r="Z81" t="str">
            <v xml:space="preserve">105416-P.S.R. CAMARICO                  </v>
          </cell>
          <cell r="AA81"/>
          <cell r="AB81">
            <v>0</v>
          </cell>
          <cell r="AC81"/>
          <cell r="AD81"/>
          <cell r="AE81">
            <v>0</v>
          </cell>
          <cell r="AF81">
            <v>1</v>
          </cell>
          <cell r="AG81">
            <v>0</v>
          </cell>
          <cell r="AH81">
            <v>1</v>
          </cell>
        </row>
        <row r="82">
          <cell r="H82" t="str">
            <v>105511-P.S.R. LOS CONDORES</v>
          </cell>
          <cell r="I82"/>
          <cell r="J82"/>
          <cell r="K82"/>
          <cell r="L82"/>
          <cell r="M82"/>
          <cell r="N82"/>
          <cell r="O82">
            <v>0</v>
          </cell>
          <cell r="P82">
            <v>0</v>
          </cell>
          <cell r="Z82" t="str">
            <v>105417-P.S.R. ALCONES BAJOS</v>
          </cell>
          <cell r="AA82"/>
          <cell r="AB82"/>
          <cell r="AC82"/>
          <cell r="AD82"/>
          <cell r="AE82"/>
          <cell r="AF82">
            <v>4</v>
          </cell>
          <cell r="AG82"/>
          <cell r="AH82">
            <v>4</v>
          </cell>
        </row>
        <row r="83">
          <cell r="H83" t="str">
            <v>Total 04203-LOS VILOS</v>
          </cell>
          <cell r="I83">
            <v>3</v>
          </cell>
          <cell r="J83">
            <v>2</v>
          </cell>
          <cell r="K83">
            <v>8</v>
          </cell>
          <cell r="L83">
            <v>5</v>
          </cell>
          <cell r="M83">
            <v>4</v>
          </cell>
          <cell r="N83">
            <v>2</v>
          </cell>
          <cell r="O83">
            <v>7</v>
          </cell>
          <cell r="P83">
            <v>31</v>
          </cell>
          <cell r="Z83" t="str">
            <v>105419-P.S.R. LAS SOSSAS</v>
          </cell>
          <cell r="AA83"/>
          <cell r="AB83">
            <v>0</v>
          </cell>
          <cell r="AC83"/>
          <cell r="AD83"/>
          <cell r="AE83"/>
          <cell r="AF83"/>
          <cell r="AG83"/>
          <cell r="AH83">
            <v>0</v>
          </cell>
        </row>
        <row r="84">
          <cell r="H84" t="str">
            <v>04204-SALAMANCA</v>
          </cell>
          <cell r="I84"/>
          <cell r="J84"/>
          <cell r="K84"/>
          <cell r="L84"/>
          <cell r="M84"/>
          <cell r="N84"/>
          <cell r="O84"/>
          <cell r="P84"/>
          <cell r="Z84" t="str">
            <v>105420-P.S.R. LIMARI</v>
          </cell>
          <cell r="AA84"/>
          <cell r="AB84">
            <v>0</v>
          </cell>
          <cell r="AC84">
            <v>1</v>
          </cell>
          <cell r="AD84"/>
          <cell r="AE84"/>
          <cell r="AF84">
            <v>0</v>
          </cell>
          <cell r="AG84">
            <v>2</v>
          </cell>
          <cell r="AH84">
            <v>3</v>
          </cell>
        </row>
        <row r="85">
          <cell r="H85" t="str">
            <v>105104-HOSPITAL SALAMANCA</v>
          </cell>
          <cell r="I85">
            <v>11</v>
          </cell>
          <cell r="J85">
            <v>6</v>
          </cell>
          <cell r="K85">
            <v>5</v>
          </cell>
          <cell r="L85">
            <v>5</v>
          </cell>
          <cell r="M85">
            <v>7</v>
          </cell>
          <cell r="N85">
            <v>6</v>
          </cell>
          <cell r="O85">
            <v>5</v>
          </cell>
          <cell r="P85">
            <v>45</v>
          </cell>
          <cell r="Z85" t="str">
            <v>105422-P.S.R. HORNILLOS</v>
          </cell>
          <cell r="AA85">
            <v>0</v>
          </cell>
          <cell r="AB85"/>
          <cell r="AC85"/>
          <cell r="AD85"/>
          <cell r="AE85"/>
          <cell r="AF85">
            <v>0</v>
          </cell>
          <cell r="AG85"/>
          <cell r="AH85">
            <v>0</v>
          </cell>
        </row>
        <row r="86">
          <cell r="H86" t="str">
            <v xml:space="preserve">105452-P.S.R. CUNCUMEN                 </v>
          </cell>
          <cell r="I86">
            <v>1</v>
          </cell>
          <cell r="J86">
            <v>0</v>
          </cell>
          <cell r="K86">
            <v>1</v>
          </cell>
          <cell r="L86">
            <v>2</v>
          </cell>
          <cell r="M86">
            <v>2</v>
          </cell>
          <cell r="N86">
            <v>3</v>
          </cell>
          <cell r="O86">
            <v>2</v>
          </cell>
          <cell r="P86">
            <v>11</v>
          </cell>
          <cell r="Z86" t="str">
            <v>105437-P.S.R. CHALINGA</v>
          </cell>
          <cell r="AA86"/>
          <cell r="AB86">
            <v>0</v>
          </cell>
          <cell r="AC86"/>
          <cell r="AD86">
            <v>0</v>
          </cell>
          <cell r="AE86">
            <v>0</v>
          </cell>
          <cell r="AF86"/>
          <cell r="AG86"/>
          <cell r="AH86">
            <v>0</v>
          </cell>
        </row>
        <row r="87">
          <cell r="H87" t="str">
            <v>105453-P.S.R. TRANQUILLA</v>
          </cell>
          <cell r="I87"/>
          <cell r="J87">
            <v>0</v>
          </cell>
          <cell r="K87"/>
          <cell r="L87">
            <v>0</v>
          </cell>
          <cell r="M87">
            <v>0</v>
          </cell>
          <cell r="N87">
            <v>1</v>
          </cell>
          <cell r="O87">
            <v>0</v>
          </cell>
          <cell r="P87">
            <v>1</v>
          </cell>
          <cell r="Z87" t="str">
            <v>105439-P.S.R. CERRO BLANCO</v>
          </cell>
          <cell r="AA87"/>
          <cell r="AB87">
            <v>0</v>
          </cell>
          <cell r="AC87"/>
          <cell r="AD87"/>
          <cell r="AE87"/>
          <cell r="AF87"/>
          <cell r="AG87"/>
          <cell r="AH87">
            <v>0</v>
          </cell>
        </row>
        <row r="88">
          <cell r="H88" t="str">
            <v>105454-P.S.R. CUNLAGUA</v>
          </cell>
          <cell r="I88"/>
          <cell r="J88">
            <v>0</v>
          </cell>
          <cell r="K88">
            <v>0</v>
          </cell>
          <cell r="L88"/>
          <cell r="M88"/>
          <cell r="N88"/>
          <cell r="O88">
            <v>1</v>
          </cell>
          <cell r="P88">
            <v>1</v>
          </cell>
          <cell r="Z88" t="str">
            <v>105507-P.S.R. HUAMALATA</v>
          </cell>
          <cell r="AA88">
            <v>0</v>
          </cell>
          <cell r="AB88"/>
          <cell r="AC88"/>
          <cell r="AD88">
            <v>0</v>
          </cell>
          <cell r="AE88"/>
          <cell r="AF88">
            <v>4</v>
          </cell>
          <cell r="AG88">
            <v>0</v>
          </cell>
          <cell r="AH88">
            <v>4</v>
          </cell>
        </row>
        <row r="89">
          <cell r="H89" t="str">
            <v>105455-P.S.R. CHILLEPIN</v>
          </cell>
          <cell r="I89">
            <v>0</v>
          </cell>
          <cell r="J89">
            <v>1</v>
          </cell>
          <cell r="K89">
            <v>1</v>
          </cell>
          <cell r="L89">
            <v>0</v>
          </cell>
          <cell r="M89">
            <v>1</v>
          </cell>
          <cell r="N89">
            <v>0</v>
          </cell>
          <cell r="O89">
            <v>0</v>
          </cell>
          <cell r="P89">
            <v>3</v>
          </cell>
          <cell r="Z89" t="str">
            <v>105510-P.S.R. RECOLETA</v>
          </cell>
          <cell r="AA89"/>
          <cell r="AB89">
            <v>0</v>
          </cell>
          <cell r="AC89">
            <v>1</v>
          </cell>
          <cell r="AD89">
            <v>0</v>
          </cell>
          <cell r="AE89"/>
          <cell r="AF89"/>
          <cell r="AG89"/>
          <cell r="AH89">
            <v>1</v>
          </cell>
        </row>
        <row r="90">
          <cell r="H90" t="str">
            <v>105456-P.S.R. LLIMPO</v>
          </cell>
          <cell r="I90"/>
          <cell r="J90">
            <v>0</v>
          </cell>
          <cell r="K90">
            <v>0</v>
          </cell>
          <cell r="L90"/>
          <cell r="M90"/>
          <cell r="N90"/>
          <cell r="O90">
            <v>1</v>
          </cell>
          <cell r="P90">
            <v>1</v>
          </cell>
          <cell r="Z90" t="str">
            <v>105722-CECOF SAN JOSE DE LA DEHESA</v>
          </cell>
          <cell r="AA90"/>
          <cell r="AB90"/>
          <cell r="AC90"/>
          <cell r="AD90"/>
          <cell r="AE90"/>
          <cell r="AF90">
            <v>0</v>
          </cell>
          <cell r="AG90"/>
          <cell r="AH90">
            <v>0</v>
          </cell>
        </row>
        <row r="91">
          <cell r="H91" t="str">
            <v>105457-P.S.R. SAN AGUSTIN</v>
          </cell>
          <cell r="I91"/>
          <cell r="J91"/>
          <cell r="K91"/>
          <cell r="L91"/>
          <cell r="M91">
            <v>0</v>
          </cell>
          <cell r="N91">
            <v>1</v>
          </cell>
          <cell r="O91"/>
          <cell r="P91">
            <v>1</v>
          </cell>
          <cell r="Z91" t="str">
            <v>105723-CECOF LIMARI</v>
          </cell>
          <cell r="AA91"/>
          <cell r="AB91"/>
          <cell r="AC91"/>
          <cell r="AD91"/>
          <cell r="AE91"/>
          <cell r="AF91"/>
          <cell r="AG91">
            <v>0</v>
          </cell>
          <cell r="AH91">
            <v>0</v>
          </cell>
        </row>
        <row r="92">
          <cell r="H92" t="str">
            <v>105458-P.S.R. TAHUINCO</v>
          </cell>
          <cell r="I92"/>
          <cell r="J92"/>
          <cell r="K92">
            <v>0</v>
          </cell>
          <cell r="L92"/>
          <cell r="M92">
            <v>2</v>
          </cell>
          <cell r="N92">
            <v>0</v>
          </cell>
          <cell r="O92">
            <v>0</v>
          </cell>
          <cell r="P92">
            <v>2</v>
          </cell>
          <cell r="Z92" t="str">
            <v>Total 04301-OVALLE</v>
          </cell>
          <cell r="AA92">
            <v>1</v>
          </cell>
          <cell r="AB92">
            <v>0</v>
          </cell>
          <cell r="AC92">
            <v>3</v>
          </cell>
          <cell r="AD92">
            <v>1</v>
          </cell>
          <cell r="AE92">
            <v>0</v>
          </cell>
          <cell r="AF92">
            <v>12</v>
          </cell>
          <cell r="AG92">
            <v>5</v>
          </cell>
          <cell r="AH92">
            <v>22</v>
          </cell>
        </row>
        <row r="93">
          <cell r="H93" t="str">
            <v>105491-P.S.R. QUELEN BAJO</v>
          </cell>
          <cell r="I93"/>
          <cell r="J93"/>
          <cell r="K93"/>
          <cell r="L93"/>
          <cell r="M93"/>
          <cell r="N93">
            <v>0</v>
          </cell>
          <cell r="O93">
            <v>0</v>
          </cell>
          <cell r="P93">
            <v>0</v>
          </cell>
          <cell r="Z93" t="str">
            <v>04302-COMBARBALÁ</v>
          </cell>
          <cell r="AA93"/>
          <cell r="AB93"/>
          <cell r="AC93"/>
          <cell r="AD93"/>
          <cell r="AE93"/>
          <cell r="AF93"/>
          <cell r="AG93"/>
          <cell r="AH93"/>
        </row>
        <row r="94">
          <cell r="H94" t="str">
            <v>105492-P.S.R. CAMISA</v>
          </cell>
          <cell r="I94">
            <v>1</v>
          </cell>
          <cell r="J94">
            <v>1</v>
          </cell>
          <cell r="K94"/>
          <cell r="L94">
            <v>1</v>
          </cell>
          <cell r="M94">
            <v>1</v>
          </cell>
          <cell r="N94">
            <v>2</v>
          </cell>
          <cell r="O94">
            <v>0</v>
          </cell>
          <cell r="P94">
            <v>6</v>
          </cell>
          <cell r="Z94" t="str">
            <v>105105-HOSPITAL COMBARBALA</v>
          </cell>
          <cell r="AA94">
            <v>2</v>
          </cell>
          <cell r="AB94">
            <v>0</v>
          </cell>
          <cell r="AC94">
            <v>6</v>
          </cell>
          <cell r="AD94">
            <v>1</v>
          </cell>
          <cell r="AE94">
            <v>0</v>
          </cell>
          <cell r="AF94">
            <v>0</v>
          </cell>
          <cell r="AG94">
            <v>0</v>
          </cell>
          <cell r="AH94">
            <v>9</v>
          </cell>
        </row>
        <row r="95">
          <cell r="H95" t="str">
            <v>105501-P.S.R. ARBOLEDA GRANDE</v>
          </cell>
          <cell r="I95"/>
          <cell r="J95">
            <v>0</v>
          </cell>
          <cell r="K95"/>
          <cell r="L95">
            <v>1</v>
          </cell>
          <cell r="M95">
            <v>0</v>
          </cell>
          <cell r="N95">
            <v>1</v>
          </cell>
          <cell r="O95">
            <v>0</v>
          </cell>
          <cell r="P95">
            <v>2</v>
          </cell>
          <cell r="Z95" t="str">
            <v>105434-P.S.R. SAN MARCOS</v>
          </cell>
          <cell r="AA95"/>
          <cell r="AB95">
            <v>0</v>
          </cell>
          <cell r="AC95"/>
          <cell r="AD95">
            <v>0</v>
          </cell>
          <cell r="AE95"/>
          <cell r="AF95">
            <v>0</v>
          </cell>
          <cell r="AG95"/>
          <cell r="AH95">
            <v>0</v>
          </cell>
        </row>
        <row r="96">
          <cell r="H96" t="str">
            <v>Total 04204-SALAMANCA</v>
          </cell>
          <cell r="I96">
            <v>13</v>
          </cell>
          <cell r="J96">
            <v>8</v>
          </cell>
          <cell r="K96">
            <v>7</v>
          </cell>
          <cell r="L96">
            <v>9</v>
          </cell>
          <cell r="M96">
            <v>13</v>
          </cell>
          <cell r="N96">
            <v>14</v>
          </cell>
          <cell r="O96">
            <v>9</v>
          </cell>
          <cell r="P96">
            <v>73</v>
          </cell>
          <cell r="Z96" t="str">
            <v>105441-P.S.R. MANQUEHUA</v>
          </cell>
          <cell r="AA96">
            <v>1</v>
          </cell>
          <cell r="AB96"/>
          <cell r="AC96"/>
          <cell r="AD96">
            <v>0</v>
          </cell>
          <cell r="AE96"/>
          <cell r="AF96"/>
          <cell r="AG96">
            <v>0</v>
          </cell>
          <cell r="AH96">
            <v>1</v>
          </cell>
        </row>
        <row r="97">
          <cell r="H97" t="str">
            <v>04301-OVALLE</v>
          </cell>
          <cell r="I97"/>
          <cell r="J97"/>
          <cell r="K97"/>
          <cell r="L97"/>
          <cell r="M97"/>
          <cell r="N97"/>
          <cell r="O97"/>
          <cell r="P97"/>
          <cell r="Z97" t="str">
            <v>105460-P.S.R. COGOTI 18</v>
          </cell>
          <cell r="AA97"/>
          <cell r="AB97"/>
          <cell r="AC97"/>
          <cell r="AD97"/>
          <cell r="AE97">
            <v>0</v>
          </cell>
          <cell r="AF97">
            <v>0</v>
          </cell>
          <cell r="AG97"/>
          <cell r="AH97">
            <v>0</v>
          </cell>
        </row>
        <row r="98">
          <cell r="H98" t="str">
            <v>105315-CES. RURAL C. DE TAMAYA</v>
          </cell>
          <cell r="I98">
            <v>3</v>
          </cell>
          <cell r="J98">
            <v>2</v>
          </cell>
          <cell r="K98">
            <v>6</v>
          </cell>
          <cell r="L98">
            <v>2</v>
          </cell>
          <cell r="M98">
            <v>11</v>
          </cell>
          <cell r="N98">
            <v>6</v>
          </cell>
          <cell r="O98">
            <v>9</v>
          </cell>
          <cell r="P98">
            <v>39</v>
          </cell>
          <cell r="Z98" t="str">
            <v>105461-P.S.R. EL HUACHO</v>
          </cell>
          <cell r="AA98">
            <v>0</v>
          </cell>
          <cell r="AB98"/>
          <cell r="AC98"/>
          <cell r="AD98">
            <v>0</v>
          </cell>
          <cell r="AE98"/>
          <cell r="AF98"/>
          <cell r="AG98"/>
          <cell r="AH98">
            <v>0</v>
          </cell>
        </row>
        <row r="99">
          <cell r="H99" t="str">
            <v>105317-CES. JORGE JORDAN D.</v>
          </cell>
          <cell r="I99">
            <v>5</v>
          </cell>
          <cell r="J99">
            <v>6</v>
          </cell>
          <cell r="K99">
            <v>8</v>
          </cell>
          <cell r="L99">
            <v>6</v>
          </cell>
          <cell r="M99">
            <v>9</v>
          </cell>
          <cell r="N99">
            <v>5</v>
          </cell>
          <cell r="O99">
            <v>5</v>
          </cell>
          <cell r="P99">
            <v>44</v>
          </cell>
          <cell r="Z99" t="str">
            <v>105463-P.S.R. QUILITAPIA</v>
          </cell>
          <cell r="AA99"/>
          <cell r="AB99"/>
          <cell r="AC99">
            <v>1</v>
          </cell>
          <cell r="AD99"/>
          <cell r="AE99"/>
          <cell r="AF99"/>
          <cell r="AG99">
            <v>0</v>
          </cell>
          <cell r="AH99">
            <v>1</v>
          </cell>
        </row>
        <row r="100">
          <cell r="H100" t="str">
            <v>105322-CES. MARCOS MACUADA</v>
          </cell>
          <cell r="I100">
            <v>8</v>
          </cell>
          <cell r="J100">
            <v>15</v>
          </cell>
          <cell r="K100">
            <v>17</v>
          </cell>
          <cell r="L100">
            <v>8</v>
          </cell>
          <cell r="M100">
            <v>6</v>
          </cell>
          <cell r="N100">
            <v>14</v>
          </cell>
          <cell r="O100">
            <v>9</v>
          </cell>
          <cell r="P100">
            <v>77</v>
          </cell>
          <cell r="Z100" t="str">
            <v>105464-P.S.R. LA LIGUA</v>
          </cell>
          <cell r="AA100"/>
          <cell r="AB100"/>
          <cell r="AC100"/>
          <cell r="AD100"/>
          <cell r="AE100"/>
          <cell r="AF100">
            <v>0</v>
          </cell>
          <cell r="AG100">
            <v>0</v>
          </cell>
          <cell r="AH100">
            <v>0</v>
          </cell>
        </row>
        <row r="101">
          <cell r="H101" t="str">
            <v>105324-CES. SOTAQUI</v>
          </cell>
          <cell r="I101"/>
          <cell r="J101">
            <v>3</v>
          </cell>
          <cell r="K101">
            <v>5</v>
          </cell>
          <cell r="L101">
            <v>4</v>
          </cell>
          <cell r="M101"/>
          <cell r="N101"/>
          <cell r="O101">
            <v>3</v>
          </cell>
          <cell r="P101">
            <v>15</v>
          </cell>
          <cell r="Z101" t="str">
            <v>105465-P.S.R. RAMADILLA</v>
          </cell>
          <cell r="AA101"/>
          <cell r="AB101"/>
          <cell r="AC101"/>
          <cell r="AD101">
            <v>0</v>
          </cell>
          <cell r="AE101"/>
          <cell r="AF101"/>
          <cell r="AG101">
            <v>0</v>
          </cell>
          <cell r="AH101">
            <v>0</v>
          </cell>
        </row>
        <row r="102">
          <cell r="H102" t="str">
            <v>105415-P.S.R. BARRAZA</v>
          </cell>
          <cell r="I102"/>
          <cell r="J102">
            <v>1</v>
          </cell>
          <cell r="K102"/>
          <cell r="L102"/>
          <cell r="M102"/>
          <cell r="N102"/>
          <cell r="O102"/>
          <cell r="P102">
            <v>1</v>
          </cell>
          <cell r="Z102" t="str">
            <v>105466-P.S.R. VALLE HERMOSO</v>
          </cell>
          <cell r="AA102"/>
          <cell r="AB102"/>
          <cell r="AC102"/>
          <cell r="AD102"/>
          <cell r="AE102"/>
          <cell r="AF102"/>
          <cell r="AG102">
            <v>0</v>
          </cell>
          <cell r="AH102">
            <v>0</v>
          </cell>
        </row>
        <row r="103">
          <cell r="H103" t="str">
            <v xml:space="preserve">105416-P.S.R. CAMARICO                  </v>
          </cell>
          <cell r="I103">
            <v>1</v>
          </cell>
          <cell r="J103">
            <v>0</v>
          </cell>
          <cell r="K103">
            <v>1</v>
          </cell>
          <cell r="L103">
            <v>1</v>
          </cell>
          <cell r="M103">
            <v>0</v>
          </cell>
          <cell r="N103">
            <v>3</v>
          </cell>
          <cell r="O103"/>
          <cell r="P103">
            <v>6</v>
          </cell>
          <cell r="Z103" t="str">
            <v>105490-P.S.R. EL DURAZNO</v>
          </cell>
          <cell r="AA103"/>
          <cell r="AB103"/>
          <cell r="AC103"/>
          <cell r="AD103"/>
          <cell r="AE103">
            <v>0</v>
          </cell>
          <cell r="AF103"/>
          <cell r="AG103"/>
          <cell r="AH103">
            <v>0</v>
          </cell>
        </row>
        <row r="104">
          <cell r="H104" t="str">
            <v>105417-P.S.R. ALCONES BAJOS</v>
          </cell>
          <cell r="I104">
            <v>0</v>
          </cell>
          <cell r="J104"/>
          <cell r="K104">
            <v>0</v>
          </cell>
          <cell r="L104">
            <v>0</v>
          </cell>
          <cell r="M104"/>
          <cell r="N104">
            <v>0</v>
          </cell>
          <cell r="O104"/>
          <cell r="P104">
            <v>0</v>
          </cell>
          <cell r="Z104" t="str">
            <v>Total 04302-COMBARBALÁ</v>
          </cell>
          <cell r="AA104">
            <v>3</v>
          </cell>
          <cell r="AB104">
            <v>0</v>
          </cell>
          <cell r="AC104">
            <v>7</v>
          </cell>
          <cell r="AD104">
            <v>1</v>
          </cell>
          <cell r="AE104">
            <v>0</v>
          </cell>
          <cell r="AF104">
            <v>0</v>
          </cell>
          <cell r="AG104">
            <v>0</v>
          </cell>
          <cell r="AH104">
            <v>11</v>
          </cell>
        </row>
        <row r="105">
          <cell r="H105" t="str">
            <v>105419-P.S.R. LAS SOSSAS</v>
          </cell>
          <cell r="I105"/>
          <cell r="J105"/>
          <cell r="K105">
            <v>0</v>
          </cell>
          <cell r="L105"/>
          <cell r="M105"/>
          <cell r="N105">
            <v>1</v>
          </cell>
          <cell r="O105"/>
          <cell r="P105">
            <v>1</v>
          </cell>
          <cell r="Z105" t="str">
            <v>04304-MONTE PATRIA</v>
          </cell>
          <cell r="AA105"/>
          <cell r="AB105"/>
          <cell r="AC105"/>
          <cell r="AD105"/>
          <cell r="AE105"/>
          <cell r="AF105"/>
          <cell r="AG105"/>
          <cell r="AH105"/>
        </row>
        <row r="106">
          <cell r="H106" t="str">
            <v>105420-P.S.R. LIMARI</v>
          </cell>
          <cell r="I106">
            <v>0</v>
          </cell>
          <cell r="J106">
            <v>0</v>
          </cell>
          <cell r="K106">
            <v>0</v>
          </cell>
          <cell r="L106"/>
          <cell r="M106">
            <v>1</v>
          </cell>
          <cell r="N106">
            <v>1</v>
          </cell>
          <cell r="O106">
            <v>4</v>
          </cell>
          <cell r="P106">
            <v>6</v>
          </cell>
          <cell r="Z106" t="str">
            <v>105307-CES. RURAL MONTE PATRIA</v>
          </cell>
          <cell r="AA106">
            <v>0</v>
          </cell>
          <cell r="AB106">
            <v>1</v>
          </cell>
          <cell r="AC106">
            <v>0</v>
          </cell>
          <cell r="AD106">
            <v>0</v>
          </cell>
          <cell r="AE106">
            <v>1</v>
          </cell>
          <cell r="AF106"/>
          <cell r="AG106">
            <v>0</v>
          </cell>
          <cell r="AH106">
            <v>2</v>
          </cell>
        </row>
        <row r="107">
          <cell r="H107" t="str">
            <v>105437-P.S.R. CHALINGA</v>
          </cell>
          <cell r="I107"/>
          <cell r="J107"/>
          <cell r="K107"/>
          <cell r="L107"/>
          <cell r="M107"/>
          <cell r="N107"/>
          <cell r="O107">
            <v>1</v>
          </cell>
          <cell r="P107">
            <v>1</v>
          </cell>
          <cell r="Z107" t="str">
            <v>105311-CES. RURAL CHAÑARAL ALTO</v>
          </cell>
          <cell r="AA107">
            <v>0</v>
          </cell>
          <cell r="AB107">
            <v>0</v>
          </cell>
          <cell r="AC107">
            <v>0</v>
          </cell>
          <cell r="AD107"/>
          <cell r="AE107"/>
          <cell r="AF107"/>
          <cell r="AG107">
            <v>2</v>
          </cell>
          <cell r="AH107">
            <v>2</v>
          </cell>
        </row>
        <row r="108">
          <cell r="H108" t="str">
            <v>105507-P.S.R. HUAMALATA</v>
          </cell>
          <cell r="I108"/>
          <cell r="J108">
            <v>2</v>
          </cell>
          <cell r="K108">
            <v>0</v>
          </cell>
          <cell r="L108">
            <v>1</v>
          </cell>
          <cell r="M108"/>
          <cell r="N108">
            <v>0</v>
          </cell>
          <cell r="O108">
            <v>2</v>
          </cell>
          <cell r="P108">
            <v>5</v>
          </cell>
          <cell r="Z108" t="str">
            <v>105312-CES. RURAL CAREN</v>
          </cell>
          <cell r="AA108"/>
          <cell r="AB108">
            <v>5</v>
          </cell>
          <cell r="AC108">
            <v>0</v>
          </cell>
          <cell r="AD108">
            <v>1</v>
          </cell>
          <cell r="AE108"/>
          <cell r="AF108">
            <v>1</v>
          </cell>
          <cell r="AG108">
            <v>4</v>
          </cell>
          <cell r="AH108">
            <v>11</v>
          </cell>
        </row>
        <row r="109">
          <cell r="H109" t="str">
            <v>105510-P.S.R. RECOLETA</v>
          </cell>
          <cell r="I109">
            <v>1</v>
          </cell>
          <cell r="J109">
            <v>2</v>
          </cell>
          <cell r="K109">
            <v>1</v>
          </cell>
          <cell r="L109">
            <v>0</v>
          </cell>
          <cell r="M109">
            <v>1</v>
          </cell>
          <cell r="N109">
            <v>2</v>
          </cell>
          <cell r="O109">
            <v>3</v>
          </cell>
          <cell r="P109">
            <v>10</v>
          </cell>
          <cell r="Z109" t="str">
            <v>105318-CES. RURAL EL PALQUI</v>
          </cell>
          <cell r="AA109">
            <v>0</v>
          </cell>
          <cell r="AB109">
            <v>0</v>
          </cell>
          <cell r="AC109">
            <v>1</v>
          </cell>
          <cell r="AD109">
            <v>0</v>
          </cell>
          <cell r="AE109">
            <v>0</v>
          </cell>
          <cell r="AF109">
            <v>0</v>
          </cell>
          <cell r="AG109"/>
          <cell r="AH109">
            <v>1</v>
          </cell>
        </row>
        <row r="110">
          <cell r="H110" t="str">
            <v>105722-CECOF SAN JOSE DE LA DEHESA</v>
          </cell>
          <cell r="I110"/>
          <cell r="J110">
            <v>0</v>
          </cell>
          <cell r="K110"/>
          <cell r="L110"/>
          <cell r="M110"/>
          <cell r="N110">
            <v>3</v>
          </cell>
          <cell r="O110"/>
          <cell r="P110">
            <v>3</v>
          </cell>
          <cell r="Z110" t="str">
            <v>105428-P.S.R. HUATULAME</v>
          </cell>
          <cell r="AA110">
            <v>0</v>
          </cell>
          <cell r="AB110"/>
          <cell r="AC110"/>
          <cell r="AD110"/>
          <cell r="AE110"/>
          <cell r="AF110"/>
          <cell r="AG110"/>
          <cell r="AH110">
            <v>0</v>
          </cell>
        </row>
        <row r="111">
          <cell r="H111" t="str">
            <v>105723-CECOF LIMARI</v>
          </cell>
          <cell r="I111"/>
          <cell r="J111">
            <v>2</v>
          </cell>
          <cell r="K111">
            <v>4</v>
          </cell>
          <cell r="L111"/>
          <cell r="M111"/>
          <cell r="N111"/>
          <cell r="O111">
            <v>0</v>
          </cell>
          <cell r="P111">
            <v>6</v>
          </cell>
          <cell r="Z111" t="str">
            <v>105431-P.S.R. PEDREGAL</v>
          </cell>
          <cell r="AA111"/>
          <cell r="AB111"/>
          <cell r="AC111"/>
          <cell r="AD111"/>
          <cell r="AE111"/>
          <cell r="AF111">
            <v>0</v>
          </cell>
          <cell r="AG111"/>
          <cell r="AH111">
            <v>0</v>
          </cell>
        </row>
        <row r="112">
          <cell r="H112" t="str">
            <v>200258-CECOF LOS COPIHUES</v>
          </cell>
          <cell r="I112"/>
          <cell r="J112"/>
          <cell r="K112">
            <v>0</v>
          </cell>
          <cell r="L112"/>
          <cell r="M112"/>
          <cell r="N112"/>
          <cell r="O112">
            <v>3</v>
          </cell>
          <cell r="P112">
            <v>3</v>
          </cell>
          <cell r="Z112" t="str">
            <v>105432-P.S.R. RAPEL</v>
          </cell>
          <cell r="AA112"/>
          <cell r="AB112"/>
          <cell r="AC112">
            <v>0</v>
          </cell>
          <cell r="AD112"/>
          <cell r="AE112"/>
          <cell r="AF112"/>
          <cell r="AG112"/>
          <cell r="AH112">
            <v>0</v>
          </cell>
        </row>
        <row r="113">
          <cell r="H113" t="str">
            <v>Total 04301-OVALLE</v>
          </cell>
          <cell r="I113">
            <v>18</v>
          </cell>
          <cell r="J113">
            <v>33</v>
          </cell>
          <cell r="K113">
            <v>42</v>
          </cell>
          <cell r="L113">
            <v>22</v>
          </cell>
          <cell r="M113">
            <v>28</v>
          </cell>
          <cell r="N113">
            <v>35</v>
          </cell>
          <cell r="O113">
            <v>39</v>
          </cell>
          <cell r="P113">
            <v>217</v>
          </cell>
          <cell r="Z113" t="str">
            <v>105435-P.S.R. TULAHUEN</v>
          </cell>
          <cell r="AA113">
            <v>0</v>
          </cell>
          <cell r="AB113"/>
          <cell r="AC113">
            <v>0</v>
          </cell>
          <cell r="AD113">
            <v>0</v>
          </cell>
          <cell r="AE113">
            <v>1</v>
          </cell>
          <cell r="AF113">
            <v>0</v>
          </cell>
          <cell r="AG113"/>
          <cell r="AH113">
            <v>1</v>
          </cell>
        </row>
        <row r="114">
          <cell r="H114" t="str">
            <v>04302-COMBARBALÁ</v>
          </cell>
          <cell r="I114"/>
          <cell r="J114"/>
          <cell r="K114"/>
          <cell r="L114"/>
          <cell r="M114"/>
          <cell r="N114"/>
          <cell r="O114"/>
          <cell r="P114"/>
          <cell r="Z114" t="str">
            <v>105436-P.S.R. EL MAITEN</v>
          </cell>
          <cell r="AA114"/>
          <cell r="AB114"/>
          <cell r="AC114"/>
          <cell r="AD114">
            <v>0</v>
          </cell>
          <cell r="AE114">
            <v>1</v>
          </cell>
          <cell r="AF114">
            <v>0</v>
          </cell>
          <cell r="AG114"/>
          <cell r="AH114">
            <v>1</v>
          </cell>
        </row>
        <row r="115">
          <cell r="H115" t="str">
            <v>105105-HOSPITAL COMBARBALA</v>
          </cell>
          <cell r="I115">
            <v>5</v>
          </cell>
          <cell r="J115">
            <v>5</v>
          </cell>
          <cell r="K115">
            <v>2</v>
          </cell>
          <cell r="L115">
            <v>2</v>
          </cell>
          <cell r="M115">
            <v>4</v>
          </cell>
          <cell r="N115">
            <v>6</v>
          </cell>
          <cell r="O115">
            <v>19</v>
          </cell>
          <cell r="P115">
            <v>43</v>
          </cell>
          <cell r="Z115" t="str">
            <v>105489-P.S.R. RAMADAS DE TULAHUEN</v>
          </cell>
          <cell r="AA115"/>
          <cell r="AB115"/>
          <cell r="AC115"/>
          <cell r="AD115"/>
          <cell r="AE115"/>
          <cell r="AF115">
            <v>0</v>
          </cell>
          <cell r="AG115"/>
          <cell r="AH115">
            <v>0</v>
          </cell>
        </row>
        <row r="116">
          <cell r="H116" t="str">
            <v>105434-P.S.R. SAN MARCOS</v>
          </cell>
          <cell r="I116"/>
          <cell r="J116">
            <v>0</v>
          </cell>
          <cell r="K116"/>
          <cell r="L116"/>
          <cell r="M116"/>
          <cell r="N116"/>
          <cell r="O116"/>
          <cell r="P116">
            <v>0</v>
          </cell>
          <cell r="Z116" t="str">
            <v>Total 04304-MONTE PATRIA</v>
          </cell>
          <cell r="AA116">
            <v>0</v>
          </cell>
          <cell r="AB116">
            <v>6</v>
          </cell>
          <cell r="AC116">
            <v>1</v>
          </cell>
          <cell r="AD116">
            <v>1</v>
          </cell>
          <cell r="AE116">
            <v>3</v>
          </cell>
          <cell r="AF116">
            <v>1</v>
          </cell>
          <cell r="AG116">
            <v>6</v>
          </cell>
          <cell r="AH116">
            <v>18</v>
          </cell>
        </row>
        <row r="117">
          <cell r="H117" t="str">
            <v>105441-P.S.R. MANQUEHUA</v>
          </cell>
          <cell r="I117">
            <v>0</v>
          </cell>
          <cell r="J117">
            <v>1</v>
          </cell>
          <cell r="K117"/>
          <cell r="L117">
            <v>1</v>
          </cell>
          <cell r="M117">
            <v>1</v>
          </cell>
          <cell r="N117"/>
          <cell r="O117">
            <v>0</v>
          </cell>
          <cell r="P117">
            <v>3</v>
          </cell>
          <cell r="Z117" t="str">
            <v>04304-PUNITAQUI</v>
          </cell>
          <cell r="AA117"/>
          <cell r="AB117"/>
          <cell r="AC117"/>
          <cell r="AD117"/>
          <cell r="AE117"/>
          <cell r="AF117"/>
          <cell r="AG117"/>
          <cell r="AH117"/>
        </row>
        <row r="118">
          <cell r="H118" t="str">
            <v>105460-P.S.R. COGOTI 18</v>
          </cell>
          <cell r="I118"/>
          <cell r="J118"/>
          <cell r="K118"/>
          <cell r="L118"/>
          <cell r="M118"/>
          <cell r="N118">
            <v>0</v>
          </cell>
          <cell r="O118"/>
          <cell r="P118">
            <v>0</v>
          </cell>
          <cell r="Z118" t="str">
            <v>105308-CES. RURAL PUNITAQUI</v>
          </cell>
          <cell r="AA118">
            <v>0</v>
          </cell>
          <cell r="AB118">
            <v>0</v>
          </cell>
          <cell r="AC118">
            <v>0</v>
          </cell>
          <cell r="AD118">
            <v>0</v>
          </cell>
          <cell r="AE118"/>
          <cell r="AF118">
            <v>0</v>
          </cell>
          <cell r="AG118">
            <v>1</v>
          </cell>
          <cell r="AH118">
            <v>1</v>
          </cell>
        </row>
        <row r="119">
          <cell r="H119" t="str">
            <v>105461-P.S.R. EL HUACHO</v>
          </cell>
          <cell r="I119"/>
          <cell r="J119"/>
          <cell r="K119"/>
          <cell r="L119"/>
          <cell r="M119"/>
          <cell r="N119">
            <v>0</v>
          </cell>
          <cell r="O119"/>
          <cell r="P119">
            <v>0</v>
          </cell>
          <cell r="Z119" t="str">
            <v>105440-P.S.R. DIVISADERO</v>
          </cell>
          <cell r="AA119">
            <v>1</v>
          </cell>
          <cell r="AB119">
            <v>0</v>
          </cell>
          <cell r="AC119">
            <v>0</v>
          </cell>
          <cell r="AD119">
            <v>0</v>
          </cell>
          <cell r="AE119">
            <v>0</v>
          </cell>
          <cell r="AF119">
            <v>1</v>
          </cell>
          <cell r="AG119"/>
          <cell r="AH119">
            <v>2</v>
          </cell>
        </row>
        <row r="120">
          <cell r="H120" t="str">
            <v>105462-P.S.R. EL SAUCE</v>
          </cell>
          <cell r="I120"/>
          <cell r="J120"/>
          <cell r="K120"/>
          <cell r="L120"/>
          <cell r="M120">
            <v>0</v>
          </cell>
          <cell r="N120"/>
          <cell r="O120">
            <v>0</v>
          </cell>
          <cell r="P120">
            <v>0</v>
          </cell>
          <cell r="Z120" t="str">
            <v>Total 04304-PUNITAQUI</v>
          </cell>
          <cell r="AA120">
            <v>1</v>
          </cell>
          <cell r="AB120">
            <v>0</v>
          </cell>
          <cell r="AC120">
            <v>0</v>
          </cell>
          <cell r="AD120">
            <v>0</v>
          </cell>
          <cell r="AE120">
            <v>0</v>
          </cell>
          <cell r="AF120">
            <v>1</v>
          </cell>
          <cell r="AG120">
            <v>1</v>
          </cell>
          <cell r="AH120">
            <v>3</v>
          </cell>
        </row>
        <row r="121">
          <cell r="H121" t="str">
            <v>105463-P.S.R. QUILITAPIA</v>
          </cell>
          <cell r="I121">
            <v>0</v>
          </cell>
          <cell r="J121">
            <v>0</v>
          </cell>
          <cell r="K121"/>
          <cell r="L121">
            <v>1</v>
          </cell>
          <cell r="M121"/>
          <cell r="N121">
            <v>1</v>
          </cell>
          <cell r="O121">
            <v>1</v>
          </cell>
          <cell r="P121">
            <v>3</v>
          </cell>
          <cell r="Z121" t="str">
            <v>04305-RIO HURTADO</v>
          </cell>
          <cell r="AA121"/>
          <cell r="AB121"/>
          <cell r="AC121"/>
          <cell r="AD121"/>
          <cell r="AE121"/>
          <cell r="AF121"/>
          <cell r="AG121"/>
          <cell r="AH121"/>
        </row>
        <row r="122">
          <cell r="H122" t="str">
            <v>105464-P.S.R. LA LIGUA</v>
          </cell>
          <cell r="I122"/>
          <cell r="J122"/>
          <cell r="K122">
            <v>0</v>
          </cell>
          <cell r="L122"/>
          <cell r="M122"/>
          <cell r="N122"/>
          <cell r="O122"/>
          <cell r="P122">
            <v>0</v>
          </cell>
          <cell r="Z122" t="str">
            <v>105310-CES. RURAL PICHASCA</v>
          </cell>
          <cell r="AA122"/>
          <cell r="AB122"/>
          <cell r="AC122">
            <v>1</v>
          </cell>
          <cell r="AD122"/>
          <cell r="AE122"/>
          <cell r="AF122"/>
          <cell r="AG122"/>
          <cell r="AH122">
            <v>1</v>
          </cell>
        </row>
        <row r="123">
          <cell r="H123" t="str">
            <v>105465-P.S.R. RAMADILLA</v>
          </cell>
          <cell r="I123"/>
          <cell r="J123"/>
          <cell r="K123"/>
          <cell r="L123">
            <v>0</v>
          </cell>
          <cell r="M123">
            <v>0</v>
          </cell>
          <cell r="N123"/>
          <cell r="O123">
            <v>0</v>
          </cell>
          <cell r="P123">
            <v>0</v>
          </cell>
          <cell r="Z123" t="str">
            <v>105410-P.S.R. HURTADO</v>
          </cell>
          <cell r="AA123"/>
          <cell r="AB123"/>
          <cell r="AC123"/>
          <cell r="AD123"/>
          <cell r="AE123"/>
          <cell r="AF123"/>
          <cell r="AG123">
            <v>2</v>
          </cell>
          <cell r="AH123">
            <v>2</v>
          </cell>
        </row>
        <row r="124">
          <cell r="H124" t="str">
            <v>105466-P.S.R. VALLE HERMOSO</v>
          </cell>
          <cell r="I124"/>
          <cell r="J124">
            <v>0</v>
          </cell>
          <cell r="K124"/>
          <cell r="L124">
            <v>0</v>
          </cell>
          <cell r="M124"/>
          <cell r="N124"/>
          <cell r="O124"/>
          <cell r="P124">
            <v>0</v>
          </cell>
          <cell r="Z124" t="str">
            <v>105414-P.S.R. SERON</v>
          </cell>
          <cell r="AA124"/>
          <cell r="AB124"/>
          <cell r="AC124"/>
          <cell r="AD124"/>
          <cell r="AE124">
            <v>0</v>
          </cell>
          <cell r="AF124"/>
          <cell r="AG124"/>
          <cell r="AH124">
            <v>0</v>
          </cell>
        </row>
        <row r="125">
          <cell r="H125" t="str">
            <v>Total 04302-COMBARBALÁ</v>
          </cell>
          <cell r="I125">
            <v>5</v>
          </cell>
          <cell r="J125">
            <v>6</v>
          </cell>
          <cell r="K125">
            <v>2</v>
          </cell>
          <cell r="L125">
            <v>4</v>
          </cell>
          <cell r="M125">
            <v>5</v>
          </cell>
          <cell r="N125">
            <v>7</v>
          </cell>
          <cell r="O125">
            <v>20</v>
          </cell>
          <cell r="P125">
            <v>49</v>
          </cell>
          <cell r="Z125" t="str">
            <v>Total 04305-RIO HURTADO</v>
          </cell>
          <cell r="AA125"/>
          <cell r="AB125"/>
          <cell r="AC125">
            <v>1</v>
          </cell>
          <cell r="AD125"/>
          <cell r="AE125">
            <v>0</v>
          </cell>
          <cell r="AF125"/>
          <cell r="AG125">
            <v>2</v>
          </cell>
          <cell r="AH125">
            <v>3</v>
          </cell>
        </row>
        <row r="126">
          <cell r="H126" t="str">
            <v>04304-MONTE PATRIA</v>
          </cell>
          <cell r="I126"/>
          <cell r="J126"/>
          <cell r="K126"/>
          <cell r="L126"/>
          <cell r="M126"/>
          <cell r="N126"/>
          <cell r="O126"/>
          <cell r="P126"/>
          <cell r="Z126" t="str">
            <v>Total general</v>
          </cell>
          <cell r="AA126">
            <v>30</v>
          </cell>
          <cell r="AB126">
            <v>24</v>
          </cell>
          <cell r="AC126">
            <v>60</v>
          </cell>
          <cell r="AD126">
            <v>34</v>
          </cell>
          <cell r="AE126">
            <v>50</v>
          </cell>
          <cell r="AF126">
            <v>138</v>
          </cell>
          <cell r="AG126">
            <v>51</v>
          </cell>
          <cell r="AH126">
            <v>387</v>
          </cell>
        </row>
        <row r="127">
          <cell r="H127" t="str">
            <v>105307-CES. RURAL MONTE PATRIA</v>
          </cell>
          <cell r="I127">
            <v>5</v>
          </cell>
          <cell r="J127">
            <v>7</v>
          </cell>
          <cell r="K127">
            <v>10</v>
          </cell>
          <cell r="L127">
            <v>1</v>
          </cell>
          <cell r="M127">
            <v>3</v>
          </cell>
          <cell r="N127">
            <v>7</v>
          </cell>
          <cell r="O127">
            <v>2</v>
          </cell>
          <cell r="P127">
            <v>35</v>
          </cell>
        </row>
        <row r="128">
          <cell r="H128" t="str">
            <v>105311-CES. RURAL CHAÑARAL ALTO</v>
          </cell>
          <cell r="I128">
            <v>4</v>
          </cell>
          <cell r="J128">
            <v>4</v>
          </cell>
          <cell r="K128">
            <v>0</v>
          </cell>
          <cell r="L128"/>
          <cell r="M128">
            <v>0</v>
          </cell>
          <cell r="N128">
            <v>4</v>
          </cell>
          <cell r="O128">
            <v>1</v>
          </cell>
          <cell r="P128">
            <v>13</v>
          </cell>
        </row>
        <row r="129">
          <cell r="H129" t="str">
            <v>105312-CES. RURAL CAREN</v>
          </cell>
          <cell r="I129">
            <v>1</v>
          </cell>
          <cell r="J129">
            <v>1</v>
          </cell>
          <cell r="K129">
            <v>1</v>
          </cell>
          <cell r="L129">
            <v>0</v>
          </cell>
          <cell r="M129">
            <v>2</v>
          </cell>
          <cell r="N129">
            <v>0</v>
          </cell>
          <cell r="O129">
            <v>1</v>
          </cell>
          <cell r="P129">
            <v>6</v>
          </cell>
        </row>
        <row r="130">
          <cell r="H130" t="str">
            <v>105318-CES. RURAL EL PALQUI</v>
          </cell>
          <cell r="I130">
            <v>1</v>
          </cell>
          <cell r="J130">
            <v>7</v>
          </cell>
          <cell r="K130">
            <v>3</v>
          </cell>
          <cell r="L130">
            <v>3</v>
          </cell>
          <cell r="M130">
            <v>4</v>
          </cell>
          <cell r="N130">
            <v>6</v>
          </cell>
          <cell r="O130">
            <v>4</v>
          </cell>
          <cell r="P130">
            <v>28</v>
          </cell>
        </row>
        <row r="131">
          <cell r="H131" t="str">
            <v>105427-P.S.R. HACIENDA VALDIVIA</v>
          </cell>
          <cell r="I131">
            <v>1</v>
          </cell>
          <cell r="J131"/>
          <cell r="K131"/>
          <cell r="L131"/>
          <cell r="M131"/>
          <cell r="N131"/>
          <cell r="O131"/>
          <cell r="P131">
            <v>1</v>
          </cell>
        </row>
        <row r="132">
          <cell r="H132" t="str">
            <v>105428-P.S.R. HUATULAME</v>
          </cell>
          <cell r="I132"/>
          <cell r="J132"/>
          <cell r="K132">
            <v>1</v>
          </cell>
          <cell r="L132"/>
          <cell r="M132"/>
          <cell r="N132"/>
          <cell r="O132"/>
          <cell r="P132">
            <v>1</v>
          </cell>
        </row>
        <row r="133">
          <cell r="H133" t="str">
            <v>105431-P.S.R. PEDREGAL</v>
          </cell>
          <cell r="I133">
            <v>1</v>
          </cell>
          <cell r="J133"/>
          <cell r="K133"/>
          <cell r="L133"/>
          <cell r="M133">
            <v>1</v>
          </cell>
          <cell r="N133">
            <v>1</v>
          </cell>
          <cell r="O133"/>
          <cell r="P133">
            <v>3</v>
          </cell>
        </row>
        <row r="134">
          <cell r="H134" t="str">
            <v>105432-P.S.R. RAPEL</v>
          </cell>
          <cell r="I134"/>
          <cell r="J134"/>
          <cell r="K134"/>
          <cell r="L134">
            <v>1</v>
          </cell>
          <cell r="M134"/>
          <cell r="N134"/>
          <cell r="O134"/>
          <cell r="P134">
            <v>1</v>
          </cell>
        </row>
        <row r="135">
          <cell r="H135" t="str">
            <v>105435-P.S.R. TULAHUEN</v>
          </cell>
          <cell r="I135">
            <v>1</v>
          </cell>
          <cell r="J135"/>
          <cell r="K135">
            <v>0</v>
          </cell>
          <cell r="L135">
            <v>1</v>
          </cell>
          <cell r="M135"/>
          <cell r="N135">
            <v>0</v>
          </cell>
          <cell r="O135"/>
          <cell r="P135">
            <v>2</v>
          </cell>
        </row>
        <row r="136">
          <cell r="H136" t="str">
            <v>105436-P.S.R. EL MAITEN</v>
          </cell>
          <cell r="I136">
            <v>0</v>
          </cell>
          <cell r="J136"/>
          <cell r="K136"/>
          <cell r="L136">
            <v>0</v>
          </cell>
          <cell r="M136"/>
          <cell r="N136"/>
          <cell r="O136"/>
          <cell r="P136">
            <v>0</v>
          </cell>
        </row>
        <row r="137">
          <cell r="H137" t="str">
            <v>105489-P.S.R. RAMADAS DE TULAHUEN</v>
          </cell>
          <cell r="I137"/>
          <cell r="J137"/>
          <cell r="K137">
            <v>0</v>
          </cell>
          <cell r="L137"/>
          <cell r="M137"/>
          <cell r="N137">
            <v>1</v>
          </cell>
          <cell r="O137">
            <v>0</v>
          </cell>
          <cell r="P137">
            <v>1</v>
          </cell>
        </row>
        <row r="138">
          <cell r="H138" t="str">
            <v>Total 04304-MONTE PATRIA</v>
          </cell>
          <cell r="I138">
            <v>14</v>
          </cell>
          <cell r="J138">
            <v>19</v>
          </cell>
          <cell r="K138">
            <v>15</v>
          </cell>
          <cell r="L138">
            <v>6</v>
          </cell>
          <cell r="M138">
            <v>10</v>
          </cell>
          <cell r="N138">
            <v>19</v>
          </cell>
          <cell r="O138">
            <v>8</v>
          </cell>
          <cell r="P138">
            <v>91</v>
          </cell>
        </row>
        <row r="139">
          <cell r="H139" t="str">
            <v>04304-PUNITAQUI</v>
          </cell>
          <cell r="I139"/>
          <cell r="J139"/>
          <cell r="K139"/>
          <cell r="L139"/>
          <cell r="M139"/>
          <cell r="N139"/>
          <cell r="O139"/>
          <cell r="P139"/>
        </row>
        <row r="140">
          <cell r="H140" t="str">
            <v>105308-CES. RURAL PUNITAQUI</v>
          </cell>
          <cell r="I140">
            <v>4</v>
          </cell>
          <cell r="J140">
            <v>5</v>
          </cell>
          <cell r="K140">
            <v>6</v>
          </cell>
          <cell r="L140">
            <v>8</v>
          </cell>
          <cell r="M140">
            <v>10</v>
          </cell>
          <cell r="N140">
            <v>13</v>
          </cell>
          <cell r="O140">
            <v>3</v>
          </cell>
          <cell r="P140">
            <v>49</v>
          </cell>
        </row>
        <row r="141">
          <cell r="H141" t="str">
            <v>105440-P.S.R. DIVISADERO</v>
          </cell>
          <cell r="I141"/>
          <cell r="J141"/>
          <cell r="K141">
            <v>1</v>
          </cell>
          <cell r="L141"/>
          <cell r="M141">
            <v>0</v>
          </cell>
          <cell r="N141">
            <v>0</v>
          </cell>
          <cell r="O141">
            <v>0</v>
          </cell>
          <cell r="P141">
            <v>1</v>
          </cell>
        </row>
        <row r="142">
          <cell r="H142" t="str">
            <v>Total 04304-PUNITAQUI</v>
          </cell>
          <cell r="I142">
            <v>4</v>
          </cell>
          <cell r="J142">
            <v>5</v>
          </cell>
          <cell r="K142">
            <v>7</v>
          </cell>
          <cell r="L142">
            <v>8</v>
          </cell>
          <cell r="M142">
            <v>10</v>
          </cell>
          <cell r="N142">
            <v>13</v>
          </cell>
          <cell r="O142">
            <v>3</v>
          </cell>
          <cell r="P142">
            <v>50</v>
          </cell>
        </row>
        <row r="143">
          <cell r="H143" t="str">
            <v>04305-RIO HURTADO</v>
          </cell>
          <cell r="I143"/>
          <cell r="J143"/>
          <cell r="K143"/>
          <cell r="L143"/>
          <cell r="M143"/>
          <cell r="N143"/>
          <cell r="O143"/>
          <cell r="P143"/>
        </row>
        <row r="144">
          <cell r="H144" t="str">
            <v>105310-CES. RURAL PICHASCA</v>
          </cell>
          <cell r="I144">
            <v>0</v>
          </cell>
          <cell r="J144"/>
          <cell r="K144">
            <v>1</v>
          </cell>
          <cell r="L144">
            <v>0</v>
          </cell>
          <cell r="M144"/>
          <cell r="N144"/>
          <cell r="O144">
            <v>0</v>
          </cell>
          <cell r="P144">
            <v>1</v>
          </cell>
        </row>
        <row r="145">
          <cell r="H145" t="str">
            <v>105409-P.S.R. EL CHAÑAR</v>
          </cell>
          <cell r="I145"/>
          <cell r="J145"/>
          <cell r="K145"/>
          <cell r="L145"/>
          <cell r="M145"/>
          <cell r="N145"/>
          <cell r="O145">
            <v>1</v>
          </cell>
          <cell r="P145">
            <v>1</v>
          </cell>
        </row>
        <row r="146">
          <cell r="H146" t="str">
            <v>105410-P.S.R. HURTADO</v>
          </cell>
          <cell r="I146"/>
          <cell r="J146">
            <v>0</v>
          </cell>
          <cell r="K146"/>
          <cell r="L146"/>
          <cell r="M146"/>
          <cell r="N146"/>
          <cell r="O146"/>
          <cell r="P146">
            <v>0</v>
          </cell>
        </row>
        <row r="147">
          <cell r="H147" t="str">
            <v>105411-P.S.R. LAS BREAS</v>
          </cell>
          <cell r="I147"/>
          <cell r="J147"/>
          <cell r="K147"/>
          <cell r="L147"/>
          <cell r="M147"/>
          <cell r="N147"/>
          <cell r="O147">
            <v>0</v>
          </cell>
          <cell r="P147">
            <v>0</v>
          </cell>
        </row>
        <row r="148">
          <cell r="H148" t="str">
            <v>105413-P.S.R. SAMO ALTO</v>
          </cell>
          <cell r="I148"/>
          <cell r="J148"/>
          <cell r="K148">
            <v>1</v>
          </cell>
          <cell r="L148"/>
          <cell r="M148"/>
          <cell r="N148"/>
          <cell r="O148">
            <v>2</v>
          </cell>
          <cell r="P148">
            <v>3</v>
          </cell>
        </row>
        <row r="149">
          <cell r="H149" t="str">
            <v>105414-P.S.R. SERON</v>
          </cell>
          <cell r="I149"/>
          <cell r="J149">
            <v>0</v>
          </cell>
          <cell r="K149">
            <v>0</v>
          </cell>
          <cell r="L149"/>
          <cell r="M149">
            <v>0</v>
          </cell>
          <cell r="N149"/>
          <cell r="O149">
            <v>2</v>
          </cell>
          <cell r="P149">
            <v>2</v>
          </cell>
        </row>
        <row r="150">
          <cell r="H150" t="str">
            <v>Total 04305-RIO HURTADO</v>
          </cell>
          <cell r="I150">
            <v>0</v>
          </cell>
          <cell r="J150">
            <v>0</v>
          </cell>
          <cell r="K150">
            <v>2</v>
          </cell>
          <cell r="L150">
            <v>0</v>
          </cell>
          <cell r="M150">
            <v>0</v>
          </cell>
          <cell r="N150"/>
          <cell r="O150">
            <v>5</v>
          </cell>
          <cell r="P150">
            <v>7</v>
          </cell>
        </row>
        <row r="151">
          <cell r="H151" t="str">
            <v>Total general</v>
          </cell>
          <cell r="I151">
            <v>258</v>
          </cell>
          <cell r="J151">
            <v>193</v>
          </cell>
          <cell r="K151">
            <v>229</v>
          </cell>
          <cell r="L151">
            <v>192</v>
          </cell>
          <cell r="M151">
            <v>237</v>
          </cell>
          <cell r="N151">
            <v>221</v>
          </cell>
          <cell r="O151">
            <v>286</v>
          </cell>
          <cell r="P151">
            <v>1616</v>
          </cell>
        </row>
      </sheetData>
      <sheetData sheetId="1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</row>
        <row r="6">
          <cell r="H6" t="str">
            <v>105300-CES. CARDENAL CARO</v>
          </cell>
          <cell r="I6">
            <v>17</v>
          </cell>
          <cell r="J6">
            <v>17</v>
          </cell>
          <cell r="K6">
            <v>58</v>
          </cell>
          <cell r="L6">
            <v>54</v>
          </cell>
          <cell r="M6">
            <v>25</v>
          </cell>
          <cell r="N6">
            <v>12</v>
          </cell>
          <cell r="O6">
            <v>24</v>
          </cell>
          <cell r="P6">
            <v>207</v>
          </cell>
        </row>
        <row r="7">
          <cell r="H7" t="str">
            <v>105301-CES. LAS COMPAÑIAS</v>
          </cell>
          <cell r="I7">
            <v>33</v>
          </cell>
          <cell r="J7">
            <v>19</v>
          </cell>
          <cell r="K7">
            <v>31</v>
          </cell>
          <cell r="L7">
            <v>17</v>
          </cell>
          <cell r="M7">
            <v>136</v>
          </cell>
          <cell r="N7">
            <v>33</v>
          </cell>
          <cell r="O7">
            <v>38</v>
          </cell>
          <cell r="P7">
            <v>307</v>
          </cell>
        </row>
        <row r="8">
          <cell r="H8" t="str">
            <v>105302-CES. PEDRO AGUIRRE C.</v>
          </cell>
          <cell r="I8">
            <v>27</v>
          </cell>
          <cell r="J8">
            <v>30</v>
          </cell>
          <cell r="K8">
            <v>45</v>
          </cell>
          <cell r="L8">
            <v>50</v>
          </cell>
          <cell r="M8">
            <v>28</v>
          </cell>
          <cell r="N8">
            <v>21</v>
          </cell>
          <cell r="O8">
            <v>23</v>
          </cell>
          <cell r="P8">
            <v>224</v>
          </cell>
        </row>
        <row r="9">
          <cell r="H9" t="str">
            <v>105313-CES. SCHAFFHAUSER</v>
          </cell>
          <cell r="I9">
            <v>55</v>
          </cell>
          <cell r="J9">
            <v>9</v>
          </cell>
          <cell r="K9">
            <v>80</v>
          </cell>
          <cell r="L9">
            <v>71</v>
          </cell>
          <cell r="M9">
            <v>124</v>
          </cell>
          <cell r="N9">
            <v>149</v>
          </cell>
          <cell r="O9">
            <v>141</v>
          </cell>
          <cell r="P9">
            <v>629</v>
          </cell>
        </row>
        <row r="10">
          <cell r="H10" t="str">
            <v>105319-CES. CARDENAL R.S.H.</v>
          </cell>
          <cell r="I10">
            <v>11</v>
          </cell>
          <cell r="J10">
            <v>27</v>
          </cell>
          <cell r="K10">
            <v>48</v>
          </cell>
          <cell r="L10">
            <v>36</v>
          </cell>
          <cell r="M10">
            <v>27</v>
          </cell>
          <cell r="N10">
            <v>20</v>
          </cell>
          <cell r="O10">
            <v>44</v>
          </cell>
          <cell r="P10">
            <v>213</v>
          </cell>
        </row>
        <row r="11">
          <cell r="H11" t="str">
            <v>105325-CESFAM JUAN PABLO II</v>
          </cell>
          <cell r="I11">
            <v>8</v>
          </cell>
          <cell r="J11">
            <v>50</v>
          </cell>
          <cell r="K11">
            <v>34</v>
          </cell>
          <cell r="L11">
            <v>17</v>
          </cell>
          <cell r="M11">
            <v>35</v>
          </cell>
          <cell r="N11">
            <v>40</v>
          </cell>
          <cell r="O11">
            <v>31</v>
          </cell>
          <cell r="P11">
            <v>215</v>
          </cell>
        </row>
        <row r="12">
          <cell r="H12" t="str">
            <v xml:space="preserve">105400-P.S.R. ALGARROBITO            </v>
          </cell>
          <cell r="I12">
            <v>0</v>
          </cell>
          <cell r="J12">
            <v>0</v>
          </cell>
          <cell r="K12">
            <v>4</v>
          </cell>
          <cell r="L12">
            <v>5</v>
          </cell>
          <cell r="M12">
            <v>11</v>
          </cell>
          <cell r="N12">
            <v>11</v>
          </cell>
          <cell r="O12">
            <v>5</v>
          </cell>
          <cell r="P12">
            <v>36</v>
          </cell>
        </row>
        <row r="13">
          <cell r="H13" t="str">
            <v>105401-P.S.R. LAS ROJAS</v>
          </cell>
          <cell r="I13">
            <v>1</v>
          </cell>
          <cell r="J13">
            <v>1</v>
          </cell>
          <cell r="K13">
            <v>0</v>
          </cell>
          <cell r="L13">
            <v>0</v>
          </cell>
          <cell r="M13">
            <v>0</v>
          </cell>
          <cell r="N13">
            <v>7</v>
          </cell>
          <cell r="O13">
            <v>0</v>
          </cell>
          <cell r="P13">
            <v>9</v>
          </cell>
        </row>
        <row r="14">
          <cell r="H14" t="str">
            <v>105402-P.S.R. EL ROMERO</v>
          </cell>
          <cell r="I14">
            <v>0</v>
          </cell>
          <cell r="J14">
            <v>0</v>
          </cell>
          <cell r="K14">
            <v>1</v>
          </cell>
          <cell r="L14">
            <v>3</v>
          </cell>
          <cell r="M14">
            <v>2</v>
          </cell>
          <cell r="N14">
            <v>10</v>
          </cell>
          <cell r="O14">
            <v>3</v>
          </cell>
          <cell r="P14">
            <v>19</v>
          </cell>
        </row>
        <row r="15">
          <cell r="H15" t="str">
            <v>105499-P.S.R. LAMBERT</v>
          </cell>
          <cell r="I15"/>
          <cell r="J15">
            <v>0</v>
          </cell>
          <cell r="K15">
            <v>0</v>
          </cell>
          <cell r="L15">
            <v>11</v>
          </cell>
          <cell r="M15">
            <v>0</v>
          </cell>
          <cell r="N15">
            <v>6</v>
          </cell>
          <cell r="O15">
            <v>0</v>
          </cell>
          <cell r="P15">
            <v>17</v>
          </cell>
        </row>
        <row r="16">
          <cell r="H16" t="str">
            <v>105700-CECOF VILLA EL INDIO</v>
          </cell>
          <cell r="I16">
            <v>9</v>
          </cell>
          <cell r="J16">
            <v>6</v>
          </cell>
          <cell r="K16">
            <v>33</v>
          </cell>
          <cell r="L16">
            <v>27</v>
          </cell>
          <cell r="M16">
            <v>8</v>
          </cell>
          <cell r="N16">
            <v>6</v>
          </cell>
          <cell r="O16">
            <v>4</v>
          </cell>
          <cell r="P16">
            <v>93</v>
          </cell>
        </row>
        <row r="17">
          <cell r="H17" t="str">
            <v>105701-CECOF VILLA ALEMANIA</v>
          </cell>
          <cell r="I17">
            <v>3</v>
          </cell>
          <cell r="J17">
            <v>3</v>
          </cell>
          <cell r="K17">
            <v>7</v>
          </cell>
          <cell r="L17">
            <v>4</v>
          </cell>
          <cell r="M17">
            <v>6</v>
          </cell>
          <cell r="N17">
            <v>8</v>
          </cell>
          <cell r="O17">
            <v>0</v>
          </cell>
          <cell r="P17">
            <v>31</v>
          </cell>
        </row>
        <row r="18">
          <cell r="H18" t="str">
            <v>105702-CECOF VILLA LAMBERT</v>
          </cell>
          <cell r="I18">
            <v>9</v>
          </cell>
          <cell r="J18">
            <v>5</v>
          </cell>
          <cell r="K18">
            <v>50</v>
          </cell>
          <cell r="L18">
            <v>10</v>
          </cell>
          <cell r="M18">
            <v>1</v>
          </cell>
          <cell r="N18">
            <v>10</v>
          </cell>
          <cell r="O18">
            <v>6</v>
          </cell>
          <cell r="P18">
            <v>91</v>
          </cell>
        </row>
        <row r="19">
          <cell r="H19" t="str">
            <v>Total 04101-LA SERENA</v>
          </cell>
          <cell r="I19">
            <v>173</v>
          </cell>
          <cell r="J19">
            <v>167</v>
          </cell>
          <cell r="K19">
            <v>391</v>
          </cell>
          <cell r="L19">
            <v>305</v>
          </cell>
          <cell r="M19">
            <v>403</v>
          </cell>
          <cell r="N19">
            <v>333</v>
          </cell>
          <cell r="O19">
            <v>319</v>
          </cell>
          <cell r="P19">
            <v>2091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  <cell r="P20"/>
        </row>
        <row r="21">
          <cell r="H21" t="str">
            <v>105303-CES. SAN JUAN</v>
          </cell>
          <cell r="I21">
            <v>51</v>
          </cell>
          <cell r="J21">
            <v>54</v>
          </cell>
          <cell r="K21">
            <v>54</v>
          </cell>
          <cell r="L21">
            <v>68</v>
          </cell>
          <cell r="M21">
            <v>50</v>
          </cell>
          <cell r="N21">
            <v>74</v>
          </cell>
          <cell r="O21">
            <v>117</v>
          </cell>
          <cell r="P21">
            <v>468</v>
          </cell>
        </row>
        <row r="22">
          <cell r="H22" t="str">
            <v>105304-CES. SANTA CECILIA</v>
          </cell>
          <cell r="I22">
            <v>88</v>
          </cell>
          <cell r="J22">
            <v>41</v>
          </cell>
          <cell r="K22">
            <v>51</v>
          </cell>
          <cell r="L22">
            <v>44</v>
          </cell>
          <cell r="M22">
            <v>49</v>
          </cell>
          <cell r="N22">
            <v>44</v>
          </cell>
          <cell r="O22">
            <v>46</v>
          </cell>
          <cell r="P22">
            <v>363</v>
          </cell>
        </row>
        <row r="23">
          <cell r="H23" t="str">
            <v>105305-CES. TIERRAS BLANCAS</v>
          </cell>
          <cell r="I23">
            <v>72</v>
          </cell>
          <cell r="J23">
            <v>63</v>
          </cell>
          <cell r="K23">
            <v>82</v>
          </cell>
          <cell r="L23">
            <v>38</v>
          </cell>
          <cell r="M23">
            <v>69</v>
          </cell>
          <cell r="N23">
            <v>72</v>
          </cell>
          <cell r="O23">
            <v>49</v>
          </cell>
          <cell r="P23">
            <v>445</v>
          </cell>
        </row>
        <row r="24">
          <cell r="H24" t="str">
            <v>105321-CES. RURAL  TONGOY</v>
          </cell>
          <cell r="I24">
            <v>4</v>
          </cell>
          <cell r="J24">
            <v>6</v>
          </cell>
          <cell r="K24">
            <v>12</v>
          </cell>
          <cell r="L24">
            <v>7</v>
          </cell>
          <cell r="M24">
            <v>16</v>
          </cell>
          <cell r="N24">
            <v>15</v>
          </cell>
          <cell r="O24">
            <v>20</v>
          </cell>
          <cell r="P24">
            <v>80</v>
          </cell>
        </row>
        <row r="25">
          <cell r="H25" t="str">
            <v>105323-CES. DR. SERGIO AGUILAR</v>
          </cell>
          <cell r="I25">
            <v>113</v>
          </cell>
          <cell r="J25">
            <v>199</v>
          </cell>
          <cell r="K25">
            <v>152</v>
          </cell>
          <cell r="L25">
            <v>37</v>
          </cell>
          <cell r="M25">
            <v>142</v>
          </cell>
          <cell r="N25">
            <v>131</v>
          </cell>
          <cell r="O25">
            <v>159</v>
          </cell>
          <cell r="P25">
            <v>933</v>
          </cell>
        </row>
        <row r="26">
          <cell r="H26" t="str">
            <v xml:space="preserve">105404-P.S.R. EL TANGUE                         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1</v>
          </cell>
          <cell r="N26">
            <v>1</v>
          </cell>
          <cell r="O26">
            <v>0</v>
          </cell>
          <cell r="P26">
            <v>2</v>
          </cell>
        </row>
        <row r="27">
          <cell r="H27" t="str">
            <v>105405-P.S.R. GUANAQUEROS</v>
          </cell>
          <cell r="I27">
            <v>0</v>
          </cell>
          <cell r="J27">
            <v>0</v>
          </cell>
          <cell r="K27">
            <v>1</v>
          </cell>
          <cell r="L27">
            <v>0</v>
          </cell>
          <cell r="M27">
            <v>4</v>
          </cell>
          <cell r="N27">
            <v>2</v>
          </cell>
          <cell r="O27">
            <v>7</v>
          </cell>
          <cell r="P27">
            <v>14</v>
          </cell>
        </row>
        <row r="28">
          <cell r="H28" t="str">
            <v>105406-P.S.R. PAN DE AZUCAR</v>
          </cell>
          <cell r="I28">
            <v>8</v>
          </cell>
          <cell r="J28">
            <v>2</v>
          </cell>
          <cell r="K28">
            <v>22</v>
          </cell>
          <cell r="L28">
            <v>14</v>
          </cell>
          <cell r="M28">
            <v>11</v>
          </cell>
          <cell r="N28">
            <v>19</v>
          </cell>
          <cell r="O28">
            <v>9</v>
          </cell>
          <cell r="P28">
            <v>85</v>
          </cell>
        </row>
        <row r="29">
          <cell r="H29" t="str">
            <v>105407-P.S.R. TAMBILLOS</v>
          </cell>
          <cell r="I29"/>
          <cell r="J29"/>
          <cell r="K29">
            <v>1</v>
          </cell>
          <cell r="L29">
            <v>1</v>
          </cell>
          <cell r="M29">
            <v>0</v>
          </cell>
          <cell r="N29">
            <v>6</v>
          </cell>
          <cell r="O29">
            <v>0</v>
          </cell>
          <cell r="P29">
            <v>8</v>
          </cell>
        </row>
        <row r="30">
          <cell r="H30" t="str">
            <v>105705-CECOF EL ALBA</v>
          </cell>
          <cell r="I30">
            <v>1</v>
          </cell>
          <cell r="J30">
            <v>1</v>
          </cell>
          <cell r="K30">
            <v>3</v>
          </cell>
          <cell r="L30">
            <v>16</v>
          </cell>
          <cell r="M30">
            <v>2</v>
          </cell>
          <cell r="N30">
            <v>3</v>
          </cell>
          <cell r="O30">
            <v>2</v>
          </cell>
          <cell r="P30">
            <v>28</v>
          </cell>
        </row>
        <row r="31">
          <cell r="H31" t="str">
            <v>200273-CECOF PUNTA MIRA</v>
          </cell>
          <cell r="I31">
            <v>0</v>
          </cell>
          <cell r="J31">
            <v>0</v>
          </cell>
          <cell r="K31">
            <v>1</v>
          </cell>
          <cell r="L31">
            <v>1</v>
          </cell>
          <cell r="M31">
            <v>11</v>
          </cell>
          <cell r="N31">
            <v>4</v>
          </cell>
          <cell r="O31">
            <v>9</v>
          </cell>
          <cell r="P31">
            <v>26</v>
          </cell>
        </row>
        <row r="32">
          <cell r="H32" t="str">
            <v>Total 04102-COQUIMBO</v>
          </cell>
          <cell r="I32">
            <v>337</v>
          </cell>
          <cell r="J32">
            <v>366</v>
          </cell>
          <cell r="K32">
            <v>379</v>
          </cell>
          <cell r="L32">
            <v>226</v>
          </cell>
          <cell r="M32">
            <v>355</v>
          </cell>
          <cell r="N32">
            <v>371</v>
          </cell>
          <cell r="O32">
            <v>418</v>
          </cell>
          <cell r="P32">
            <v>2452</v>
          </cell>
        </row>
        <row r="33">
          <cell r="H33" t="str">
            <v>04103-ANDACOLLO</v>
          </cell>
          <cell r="I33"/>
          <cell r="J33"/>
          <cell r="K33"/>
          <cell r="L33"/>
          <cell r="M33"/>
          <cell r="N33"/>
          <cell r="O33"/>
          <cell r="P33"/>
        </row>
        <row r="34">
          <cell r="H34" t="str">
            <v>105106-HOSPITAL ANDACOLLO</v>
          </cell>
          <cell r="I34">
            <v>16</v>
          </cell>
          <cell r="J34">
            <v>17</v>
          </cell>
          <cell r="K34">
            <v>11</v>
          </cell>
          <cell r="L34">
            <v>26</v>
          </cell>
          <cell r="M34">
            <v>15</v>
          </cell>
          <cell r="N34">
            <v>7</v>
          </cell>
          <cell r="O34">
            <v>11</v>
          </cell>
          <cell r="P34">
            <v>103</v>
          </cell>
        </row>
        <row r="35">
          <cell r="H35" t="str">
            <v>Total 04103-ANDACOLLO</v>
          </cell>
          <cell r="I35">
            <v>16</v>
          </cell>
          <cell r="J35">
            <v>17</v>
          </cell>
          <cell r="K35">
            <v>11</v>
          </cell>
          <cell r="L35">
            <v>26</v>
          </cell>
          <cell r="M35">
            <v>15</v>
          </cell>
          <cell r="N35">
            <v>7</v>
          </cell>
          <cell r="O35">
            <v>11</v>
          </cell>
          <cell r="P35">
            <v>103</v>
          </cell>
        </row>
        <row r="36">
          <cell r="H36" t="str">
            <v>04104-LA HIGUERA</v>
          </cell>
          <cell r="I36"/>
          <cell r="J36"/>
          <cell r="K36"/>
          <cell r="L36"/>
          <cell r="M36"/>
          <cell r="N36"/>
          <cell r="O36"/>
          <cell r="P36"/>
        </row>
        <row r="37">
          <cell r="H37" t="str">
            <v>105314-CES. LA HIGUERA</v>
          </cell>
          <cell r="I37"/>
          <cell r="J37"/>
          <cell r="K37"/>
          <cell r="L37"/>
          <cell r="M37">
            <v>0</v>
          </cell>
          <cell r="N37">
            <v>0</v>
          </cell>
          <cell r="O37">
            <v>1</v>
          </cell>
          <cell r="P37">
            <v>1</v>
          </cell>
        </row>
        <row r="38">
          <cell r="H38" t="str">
            <v xml:space="preserve">105500-P.S.R. CALETA HORNOS        </v>
          </cell>
          <cell r="I38"/>
          <cell r="J38"/>
          <cell r="K38"/>
          <cell r="L38">
            <v>0</v>
          </cell>
          <cell r="M38">
            <v>0</v>
          </cell>
          <cell r="N38">
            <v>10</v>
          </cell>
          <cell r="O38">
            <v>0</v>
          </cell>
          <cell r="P38">
            <v>10</v>
          </cell>
        </row>
        <row r="39">
          <cell r="H39" t="str">
            <v>105505-P.S.R. LOS CHOROS</v>
          </cell>
          <cell r="I39"/>
          <cell r="J39"/>
          <cell r="K39"/>
          <cell r="L39">
            <v>0</v>
          </cell>
          <cell r="M39">
            <v>0</v>
          </cell>
          <cell r="N39">
            <v>2</v>
          </cell>
          <cell r="O39">
            <v>0</v>
          </cell>
          <cell r="P39">
            <v>2</v>
          </cell>
        </row>
        <row r="40">
          <cell r="H40" t="str">
            <v>105506-P.S.R. EL TRAPICHE</v>
          </cell>
          <cell r="I40">
            <v>0</v>
          </cell>
          <cell r="J40"/>
          <cell r="K40"/>
          <cell r="L40"/>
          <cell r="M40">
            <v>0</v>
          </cell>
          <cell r="N40">
            <v>2</v>
          </cell>
          <cell r="O40">
            <v>0</v>
          </cell>
          <cell r="P40">
            <v>2</v>
          </cell>
        </row>
        <row r="41">
          <cell r="H41" t="str">
            <v>Total 04104-LA HIGUERA</v>
          </cell>
          <cell r="I41">
            <v>0</v>
          </cell>
          <cell r="J41"/>
          <cell r="K41"/>
          <cell r="L41">
            <v>0</v>
          </cell>
          <cell r="M41">
            <v>0</v>
          </cell>
          <cell r="N41">
            <v>14</v>
          </cell>
          <cell r="O41">
            <v>1</v>
          </cell>
          <cell r="P41">
            <v>15</v>
          </cell>
        </row>
        <row r="42">
          <cell r="H42" t="str">
            <v>04105-PAIHUANO</v>
          </cell>
          <cell r="I42"/>
          <cell r="J42"/>
          <cell r="K42"/>
          <cell r="L42"/>
          <cell r="M42"/>
          <cell r="N42"/>
          <cell r="O42"/>
          <cell r="P42"/>
        </row>
        <row r="43">
          <cell r="H43" t="str">
            <v>105306-CES. PAIHUANO</v>
          </cell>
          <cell r="I43">
            <v>0</v>
          </cell>
          <cell r="J43">
            <v>0</v>
          </cell>
          <cell r="K43">
            <v>0</v>
          </cell>
          <cell r="L43">
            <v>0</v>
          </cell>
          <cell r="M43">
            <v>6</v>
          </cell>
          <cell r="N43">
            <v>1</v>
          </cell>
          <cell r="O43">
            <v>4</v>
          </cell>
          <cell r="P43">
            <v>11</v>
          </cell>
        </row>
        <row r="44">
          <cell r="H44" t="str">
            <v>105475-P.S.R. HORCON</v>
          </cell>
          <cell r="I44">
            <v>0</v>
          </cell>
          <cell r="J44"/>
          <cell r="K44">
            <v>1</v>
          </cell>
          <cell r="L44">
            <v>0</v>
          </cell>
          <cell r="M44">
            <v>0</v>
          </cell>
          <cell r="N44">
            <v>1</v>
          </cell>
          <cell r="O44"/>
          <cell r="P44">
            <v>2</v>
          </cell>
        </row>
        <row r="45">
          <cell r="H45" t="str">
            <v>105476-P.S.R. MONTE GRANDE</v>
          </cell>
          <cell r="I45"/>
          <cell r="J45"/>
          <cell r="K45"/>
          <cell r="L45">
            <v>0</v>
          </cell>
          <cell r="M45">
            <v>0</v>
          </cell>
          <cell r="N45">
            <v>0</v>
          </cell>
          <cell r="O45">
            <v>0</v>
          </cell>
          <cell r="P45">
            <v>0</v>
          </cell>
        </row>
        <row r="46">
          <cell r="H46" t="str">
            <v>105477-P.S.R. PISCO ELQUI</v>
          </cell>
          <cell r="I46"/>
          <cell r="J46">
            <v>0</v>
          </cell>
          <cell r="K46"/>
          <cell r="L46">
            <v>0</v>
          </cell>
          <cell r="M46">
            <v>4</v>
          </cell>
          <cell r="N46">
            <v>0</v>
          </cell>
          <cell r="O46">
            <v>0</v>
          </cell>
          <cell r="P46">
            <v>4</v>
          </cell>
        </row>
        <row r="47">
          <cell r="H47" t="str">
            <v>Total 04105-PAIHUANO</v>
          </cell>
          <cell r="I47">
            <v>0</v>
          </cell>
          <cell r="J47">
            <v>0</v>
          </cell>
          <cell r="K47">
            <v>1</v>
          </cell>
          <cell r="L47">
            <v>0</v>
          </cell>
          <cell r="M47">
            <v>10</v>
          </cell>
          <cell r="N47">
            <v>2</v>
          </cell>
          <cell r="O47">
            <v>4</v>
          </cell>
          <cell r="P47">
            <v>17</v>
          </cell>
        </row>
        <row r="48">
          <cell r="H48" t="str">
            <v>04106-VICUÑA</v>
          </cell>
          <cell r="I48"/>
          <cell r="J48"/>
          <cell r="K48"/>
          <cell r="L48"/>
          <cell r="M48"/>
          <cell r="N48"/>
          <cell r="O48"/>
          <cell r="P48"/>
        </row>
        <row r="49">
          <cell r="H49" t="str">
            <v>105107-HOSPITAL VICUÑA</v>
          </cell>
          <cell r="I49">
            <v>11</v>
          </cell>
          <cell r="J49">
            <v>6</v>
          </cell>
          <cell r="K49">
            <v>13</v>
          </cell>
          <cell r="L49">
            <v>2</v>
          </cell>
          <cell r="M49">
            <v>5</v>
          </cell>
          <cell r="N49">
            <v>8</v>
          </cell>
          <cell r="O49">
            <v>9</v>
          </cell>
          <cell r="P49">
            <v>54</v>
          </cell>
        </row>
        <row r="50">
          <cell r="H50" t="str">
            <v>105467-P.S.R. DIAGUITAS</v>
          </cell>
          <cell r="I50">
            <v>3</v>
          </cell>
          <cell r="J50">
            <v>0</v>
          </cell>
          <cell r="K50">
            <v>2</v>
          </cell>
          <cell r="L50">
            <v>3</v>
          </cell>
          <cell r="M50">
            <v>2</v>
          </cell>
          <cell r="N50">
            <v>9</v>
          </cell>
          <cell r="O50">
            <v>0</v>
          </cell>
          <cell r="P50">
            <v>19</v>
          </cell>
        </row>
        <row r="51">
          <cell r="H51" t="str">
            <v>105468-P.S.R. EL MOLLE</v>
          </cell>
          <cell r="I51">
            <v>3</v>
          </cell>
          <cell r="J51">
            <v>9</v>
          </cell>
          <cell r="K51">
            <v>5</v>
          </cell>
          <cell r="L51">
            <v>0</v>
          </cell>
          <cell r="M51"/>
          <cell r="N51">
            <v>7</v>
          </cell>
          <cell r="O51">
            <v>1</v>
          </cell>
          <cell r="P51">
            <v>25</v>
          </cell>
        </row>
        <row r="52">
          <cell r="H52" t="str">
            <v>105469-P.S.R. EL TAMBO</v>
          </cell>
          <cell r="I52">
            <v>0</v>
          </cell>
          <cell r="J52">
            <v>4</v>
          </cell>
          <cell r="K52">
            <v>5</v>
          </cell>
          <cell r="L52">
            <v>0</v>
          </cell>
          <cell r="M52">
            <v>0</v>
          </cell>
          <cell r="N52">
            <v>10</v>
          </cell>
          <cell r="O52">
            <v>2</v>
          </cell>
          <cell r="P52">
            <v>21</v>
          </cell>
        </row>
        <row r="53">
          <cell r="H53" t="str">
            <v>105470-P.S.R. HUANTA</v>
          </cell>
          <cell r="I53"/>
          <cell r="J53">
            <v>0</v>
          </cell>
          <cell r="K53">
            <v>4</v>
          </cell>
          <cell r="L53"/>
          <cell r="M53"/>
          <cell r="N53">
            <v>0</v>
          </cell>
          <cell r="O53"/>
          <cell r="P53">
            <v>4</v>
          </cell>
        </row>
        <row r="54">
          <cell r="H54" t="str">
            <v>105471-P.S.R. PERALILLO</v>
          </cell>
          <cell r="I54">
            <v>2</v>
          </cell>
          <cell r="J54"/>
          <cell r="K54">
            <v>6</v>
          </cell>
          <cell r="L54">
            <v>12</v>
          </cell>
          <cell r="M54">
            <v>1</v>
          </cell>
          <cell r="N54">
            <v>17</v>
          </cell>
          <cell r="O54">
            <v>2</v>
          </cell>
          <cell r="P54">
            <v>40</v>
          </cell>
        </row>
        <row r="55">
          <cell r="H55" t="str">
            <v>105472-P.S.R. RIVADAVIA</v>
          </cell>
          <cell r="I55">
            <v>0</v>
          </cell>
          <cell r="J55">
            <v>3</v>
          </cell>
          <cell r="K55">
            <v>1</v>
          </cell>
          <cell r="L55">
            <v>9</v>
          </cell>
          <cell r="M55">
            <v>8</v>
          </cell>
          <cell r="N55">
            <v>10</v>
          </cell>
          <cell r="O55">
            <v>7</v>
          </cell>
          <cell r="P55">
            <v>38</v>
          </cell>
        </row>
        <row r="56">
          <cell r="H56" t="str">
            <v>105473-P.S.R. TALCUNA</v>
          </cell>
          <cell r="I56">
            <v>1</v>
          </cell>
          <cell r="J56">
            <v>6</v>
          </cell>
          <cell r="K56">
            <v>0</v>
          </cell>
          <cell r="L56">
            <v>1</v>
          </cell>
          <cell r="M56">
            <v>0</v>
          </cell>
          <cell r="N56">
            <v>7</v>
          </cell>
          <cell r="O56">
            <v>2</v>
          </cell>
          <cell r="P56">
            <v>17</v>
          </cell>
        </row>
        <row r="57">
          <cell r="H57" t="str">
            <v>105474-P.S.R. CHAPILCA</v>
          </cell>
          <cell r="I57">
            <v>0</v>
          </cell>
          <cell r="J57">
            <v>1</v>
          </cell>
          <cell r="K57">
            <v>0</v>
          </cell>
          <cell r="L57">
            <v>1</v>
          </cell>
          <cell r="M57">
            <v>0</v>
          </cell>
          <cell r="N57">
            <v>4</v>
          </cell>
          <cell r="O57">
            <v>2</v>
          </cell>
          <cell r="P57">
            <v>8</v>
          </cell>
        </row>
        <row r="58">
          <cell r="H58" t="str">
            <v>105502-P.S.R. CALINGASTA</v>
          </cell>
          <cell r="I58">
            <v>5</v>
          </cell>
          <cell r="J58">
            <v>6</v>
          </cell>
          <cell r="K58">
            <v>2</v>
          </cell>
          <cell r="L58">
            <v>3</v>
          </cell>
          <cell r="M58">
            <v>7</v>
          </cell>
          <cell r="N58">
            <v>17</v>
          </cell>
          <cell r="O58">
            <v>6</v>
          </cell>
          <cell r="P58">
            <v>46</v>
          </cell>
        </row>
        <row r="59">
          <cell r="H59" t="str">
            <v>105509-P.S.R. GUALLIGUAICA</v>
          </cell>
          <cell r="I59">
            <v>3</v>
          </cell>
          <cell r="J59">
            <v>0</v>
          </cell>
          <cell r="K59">
            <v>3</v>
          </cell>
          <cell r="L59"/>
          <cell r="M59">
            <v>3</v>
          </cell>
          <cell r="N59">
            <v>4</v>
          </cell>
          <cell r="O59">
            <v>1</v>
          </cell>
          <cell r="P59">
            <v>14</v>
          </cell>
        </row>
        <row r="60">
          <cell r="H60" t="str">
            <v>Total 04106-VICUÑA</v>
          </cell>
          <cell r="I60">
            <v>28</v>
          </cell>
          <cell r="J60">
            <v>35</v>
          </cell>
          <cell r="K60">
            <v>41</v>
          </cell>
          <cell r="L60">
            <v>31</v>
          </cell>
          <cell r="M60">
            <v>26</v>
          </cell>
          <cell r="N60">
            <v>93</v>
          </cell>
          <cell r="O60">
            <v>32</v>
          </cell>
          <cell r="P60">
            <v>286</v>
          </cell>
        </row>
        <row r="61">
          <cell r="H61" t="str">
            <v>04201-ILLAPEL</v>
          </cell>
          <cell r="I61"/>
          <cell r="J61"/>
          <cell r="K61"/>
          <cell r="L61"/>
          <cell r="M61"/>
          <cell r="N61"/>
          <cell r="O61"/>
          <cell r="P61"/>
        </row>
        <row r="62">
          <cell r="H62" t="str">
            <v>105103-HOSPITAL ILLAPEL</v>
          </cell>
          <cell r="I62">
            <v>25</v>
          </cell>
          <cell r="J62">
            <v>34</v>
          </cell>
          <cell r="K62">
            <v>26</v>
          </cell>
          <cell r="L62">
            <v>27</v>
          </cell>
          <cell r="M62">
            <v>38</v>
          </cell>
          <cell r="N62">
            <v>74</v>
          </cell>
          <cell r="O62">
            <v>19</v>
          </cell>
          <cell r="P62">
            <v>243</v>
          </cell>
        </row>
        <row r="63">
          <cell r="H63" t="str">
            <v>105326-CESFAM SAN RAFAEL</v>
          </cell>
          <cell r="I63">
            <v>11</v>
          </cell>
          <cell r="J63">
            <v>0</v>
          </cell>
          <cell r="K63">
            <v>0</v>
          </cell>
          <cell r="L63">
            <v>4</v>
          </cell>
          <cell r="M63">
            <v>5</v>
          </cell>
          <cell r="N63">
            <v>11</v>
          </cell>
          <cell r="O63">
            <v>3</v>
          </cell>
          <cell r="P63">
            <v>34</v>
          </cell>
        </row>
        <row r="64">
          <cell r="H64" t="str">
            <v xml:space="preserve">105443-P.S.R. CARCAMO                   </v>
          </cell>
          <cell r="I64">
            <v>2</v>
          </cell>
          <cell r="J64">
            <v>1</v>
          </cell>
          <cell r="K64">
            <v>3</v>
          </cell>
          <cell r="L64">
            <v>7</v>
          </cell>
          <cell r="M64">
            <v>0</v>
          </cell>
          <cell r="N64">
            <v>0</v>
          </cell>
          <cell r="O64">
            <v>10</v>
          </cell>
          <cell r="P64">
            <v>23</v>
          </cell>
        </row>
        <row r="65">
          <cell r="H65" t="str">
            <v>105444-P.S.R. HUINTIL</v>
          </cell>
          <cell r="I65">
            <v>2</v>
          </cell>
          <cell r="J65">
            <v>1</v>
          </cell>
          <cell r="K65">
            <v>0</v>
          </cell>
          <cell r="L65">
            <v>0</v>
          </cell>
          <cell r="M65">
            <v>0</v>
          </cell>
          <cell r="N65">
            <v>1</v>
          </cell>
          <cell r="O65">
            <v>1</v>
          </cell>
          <cell r="P65">
            <v>5</v>
          </cell>
        </row>
        <row r="66">
          <cell r="H66" t="str">
            <v>105445-P.S.R. LIMAHUIDA</v>
          </cell>
          <cell r="I66">
            <v>0</v>
          </cell>
          <cell r="J66">
            <v>1</v>
          </cell>
          <cell r="K66">
            <v>2</v>
          </cell>
          <cell r="L66">
            <v>1</v>
          </cell>
          <cell r="M66">
            <v>0</v>
          </cell>
          <cell r="N66">
            <v>3</v>
          </cell>
          <cell r="O66">
            <v>2</v>
          </cell>
          <cell r="P66">
            <v>9</v>
          </cell>
        </row>
        <row r="67">
          <cell r="H67" t="str">
            <v>105446-P.S.R. MATANCILLA</v>
          </cell>
          <cell r="I67"/>
          <cell r="J67"/>
          <cell r="K67">
            <v>0</v>
          </cell>
          <cell r="L67">
            <v>0</v>
          </cell>
          <cell r="M67">
            <v>0</v>
          </cell>
          <cell r="N67">
            <v>0</v>
          </cell>
          <cell r="O67"/>
          <cell r="P67">
            <v>0</v>
          </cell>
        </row>
        <row r="68">
          <cell r="H68" t="str">
            <v>105447-P.S.R. PERALILLO</v>
          </cell>
          <cell r="I68">
            <v>0</v>
          </cell>
          <cell r="J68">
            <v>1</v>
          </cell>
          <cell r="K68">
            <v>4</v>
          </cell>
          <cell r="L68">
            <v>3</v>
          </cell>
          <cell r="M68">
            <v>0</v>
          </cell>
          <cell r="N68">
            <v>1</v>
          </cell>
          <cell r="O68">
            <v>1</v>
          </cell>
          <cell r="P68">
            <v>10</v>
          </cell>
        </row>
        <row r="69">
          <cell r="H69" t="str">
            <v>105448-P.S.R. SANTA VIRGINIA</v>
          </cell>
          <cell r="I69"/>
          <cell r="J69"/>
          <cell r="K69">
            <v>0</v>
          </cell>
          <cell r="L69">
            <v>0</v>
          </cell>
          <cell r="M69">
            <v>3</v>
          </cell>
          <cell r="N69">
            <v>0</v>
          </cell>
          <cell r="O69">
            <v>4</v>
          </cell>
          <cell r="P69">
            <v>7</v>
          </cell>
        </row>
        <row r="70">
          <cell r="H70" t="str">
            <v>105449-P.S.R. TUNGA NORTE</v>
          </cell>
          <cell r="I70">
            <v>0</v>
          </cell>
          <cell r="J70">
            <v>0</v>
          </cell>
          <cell r="K70">
            <v>1</v>
          </cell>
          <cell r="L70">
            <v>0</v>
          </cell>
          <cell r="M70">
            <v>0</v>
          </cell>
          <cell r="N70">
            <v>1</v>
          </cell>
          <cell r="O70">
            <v>0</v>
          </cell>
          <cell r="P70">
            <v>2</v>
          </cell>
        </row>
        <row r="71">
          <cell r="H71" t="str">
            <v>105485-P.S.R. PLAN DE HORNOS</v>
          </cell>
          <cell r="I71">
            <v>4</v>
          </cell>
          <cell r="J71">
            <v>0</v>
          </cell>
          <cell r="K71">
            <v>11</v>
          </cell>
          <cell r="L71">
            <v>0</v>
          </cell>
          <cell r="M71"/>
          <cell r="N71">
            <v>0</v>
          </cell>
          <cell r="O71">
            <v>0</v>
          </cell>
          <cell r="P71">
            <v>15</v>
          </cell>
        </row>
        <row r="72">
          <cell r="H72" t="str">
            <v>105486-P.S.R. TUNGA SUR</v>
          </cell>
          <cell r="I72">
            <v>7</v>
          </cell>
          <cell r="J72">
            <v>4</v>
          </cell>
          <cell r="K72">
            <v>0</v>
          </cell>
          <cell r="L72">
            <v>3</v>
          </cell>
          <cell r="M72">
            <v>1</v>
          </cell>
          <cell r="N72">
            <v>0</v>
          </cell>
          <cell r="O72">
            <v>0</v>
          </cell>
          <cell r="P72">
            <v>15</v>
          </cell>
        </row>
        <row r="73">
          <cell r="H73" t="str">
            <v>105487-P.S.R. CAÑAS UNO</v>
          </cell>
          <cell r="I73">
            <v>0</v>
          </cell>
          <cell r="J73">
            <v>2</v>
          </cell>
          <cell r="K73">
            <v>5</v>
          </cell>
          <cell r="L73">
            <v>3</v>
          </cell>
          <cell r="M73">
            <v>1</v>
          </cell>
          <cell r="N73">
            <v>2</v>
          </cell>
          <cell r="O73">
            <v>1</v>
          </cell>
          <cell r="P73">
            <v>14</v>
          </cell>
        </row>
        <row r="74">
          <cell r="H74" t="str">
            <v>105496-P.S.R. PINTACURA SUR</v>
          </cell>
          <cell r="I74"/>
          <cell r="J74">
            <v>0</v>
          </cell>
          <cell r="K74">
            <v>1</v>
          </cell>
          <cell r="L74">
            <v>1</v>
          </cell>
          <cell r="M74">
            <v>0</v>
          </cell>
          <cell r="N74">
            <v>0</v>
          </cell>
          <cell r="O74">
            <v>0</v>
          </cell>
          <cell r="P74">
            <v>2</v>
          </cell>
        </row>
        <row r="75">
          <cell r="H75" t="str">
            <v>105504-P.S.R. SOCAVON</v>
          </cell>
          <cell r="I75">
            <v>2</v>
          </cell>
          <cell r="J75">
            <v>0</v>
          </cell>
          <cell r="K75">
            <v>1</v>
          </cell>
          <cell r="L75">
            <v>5</v>
          </cell>
          <cell r="M75">
            <v>3</v>
          </cell>
          <cell r="N75">
            <v>0</v>
          </cell>
          <cell r="O75">
            <v>0</v>
          </cell>
          <cell r="P75">
            <v>11</v>
          </cell>
        </row>
        <row r="76">
          <cell r="H76" t="str">
            <v>Total 04201-ILLAPEL</v>
          </cell>
          <cell r="I76">
            <v>53</v>
          </cell>
          <cell r="J76">
            <v>44</v>
          </cell>
          <cell r="K76">
            <v>54</v>
          </cell>
          <cell r="L76">
            <v>54</v>
          </cell>
          <cell r="M76">
            <v>51</v>
          </cell>
          <cell r="N76">
            <v>93</v>
          </cell>
          <cell r="O76">
            <v>41</v>
          </cell>
          <cell r="P76">
            <v>390</v>
          </cell>
        </row>
        <row r="77">
          <cell r="H77" t="str">
            <v>04202-CANELA</v>
          </cell>
          <cell r="I77"/>
          <cell r="J77"/>
          <cell r="K77"/>
          <cell r="L77"/>
          <cell r="M77"/>
          <cell r="N77"/>
          <cell r="O77"/>
          <cell r="P77"/>
        </row>
        <row r="78">
          <cell r="H78" t="str">
            <v>105309-CES. RURAL CANELA</v>
          </cell>
          <cell r="I78">
            <v>0</v>
          </cell>
          <cell r="J78">
            <v>0</v>
          </cell>
          <cell r="K78">
            <v>12</v>
          </cell>
          <cell r="L78">
            <v>0</v>
          </cell>
          <cell r="M78">
            <v>12</v>
          </cell>
          <cell r="N78">
            <v>24</v>
          </cell>
          <cell r="O78">
            <v>35</v>
          </cell>
          <cell r="P78">
            <v>83</v>
          </cell>
        </row>
        <row r="79">
          <cell r="H79" t="str">
            <v xml:space="preserve">105450-P.S.R. MINCHA NORTE            </v>
          </cell>
          <cell r="I79">
            <v>0</v>
          </cell>
          <cell r="J79">
            <v>0</v>
          </cell>
          <cell r="K79">
            <v>2</v>
          </cell>
          <cell r="L79">
            <v>0</v>
          </cell>
          <cell r="M79">
            <v>6</v>
          </cell>
          <cell r="N79">
            <v>12</v>
          </cell>
          <cell r="O79">
            <v>8</v>
          </cell>
          <cell r="P79">
            <v>28</v>
          </cell>
        </row>
        <row r="80">
          <cell r="H80" t="str">
            <v>105451-P.S.R. AGUA FRIA</v>
          </cell>
          <cell r="I80"/>
          <cell r="J80">
            <v>1</v>
          </cell>
          <cell r="K80">
            <v>4</v>
          </cell>
          <cell r="L80"/>
          <cell r="M80">
            <v>1</v>
          </cell>
          <cell r="N80">
            <v>6</v>
          </cell>
          <cell r="O80">
            <v>6</v>
          </cell>
          <cell r="P80">
            <v>18</v>
          </cell>
        </row>
        <row r="81">
          <cell r="H81" t="str">
            <v>105482-P.S.R. CANELA ALTA</v>
          </cell>
          <cell r="I81">
            <v>0</v>
          </cell>
          <cell r="J81">
            <v>7</v>
          </cell>
          <cell r="K81">
            <v>5</v>
          </cell>
          <cell r="L81">
            <v>0</v>
          </cell>
          <cell r="M81">
            <v>8</v>
          </cell>
          <cell r="N81">
            <v>5</v>
          </cell>
          <cell r="O81">
            <v>2</v>
          </cell>
          <cell r="P81">
            <v>27</v>
          </cell>
        </row>
        <row r="82">
          <cell r="H82" t="str">
            <v>105483-P.S.R. LOS RULOS</v>
          </cell>
          <cell r="I82"/>
          <cell r="J82">
            <v>1</v>
          </cell>
          <cell r="K82">
            <v>6</v>
          </cell>
          <cell r="L82">
            <v>0</v>
          </cell>
          <cell r="M82">
            <v>1</v>
          </cell>
          <cell r="N82">
            <v>1</v>
          </cell>
          <cell r="O82">
            <v>0</v>
          </cell>
          <cell r="P82">
            <v>9</v>
          </cell>
        </row>
        <row r="83">
          <cell r="H83" t="str">
            <v>105484-P.S.R. HUENTELAUQUEN</v>
          </cell>
          <cell r="I83">
            <v>0</v>
          </cell>
          <cell r="J83">
            <v>0</v>
          </cell>
          <cell r="K83">
            <v>4</v>
          </cell>
          <cell r="L83">
            <v>0</v>
          </cell>
          <cell r="M83">
            <v>1</v>
          </cell>
          <cell r="N83">
            <v>9</v>
          </cell>
          <cell r="O83">
            <v>2</v>
          </cell>
          <cell r="P83">
            <v>16</v>
          </cell>
        </row>
        <row r="84">
          <cell r="H84" t="str">
            <v>105488-P.S.R. ESPIRITU SANTO</v>
          </cell>
          <cell r="I84">
            <v>0</v>
          </cell>
          <cell r="J84"/>
          <cell r="K84">
            <v>0</v>
          </cell>
          <cell r="L84">
            <v>0</v>
          </cell>
          <cell r="M84">
            <v>1</v>
          </cell>
          <cell r="N84">
            <v>2</v>
          </cell>
          <cell r="O84"/>
          <cell r="P84">
            <v>3</v>
          </cell>
        </row>
        <row r="85">
          <cell r="H85" t="str">
            <v>105493-P.S.R. MINCHA SUR</v>
          </cell>
          <cell r="I85">
            <v>0</v>
          </cell>
          <cell r="J85"/>
          <cell r="K85">
            <v>2</v>
          </cell>
          <cell r="L85">
            <v>0</v>
          </cell>
          <cell r="M85">
            <v>4</v>
          </cell>
          <cell r="N85">
            <v>0</v>
          </cell>
          <cell r="O85"/>
          <cell r="P85">
            <v>6</v>
          </cell>
        </row>
        <row r="86">
          <cell r="H86" t="str">
            <v>105497-P.S.R. JABONERIA</v>
          </cell>
          <cell r="I86"/>
          <cell r="J86">
            <v>0</v>
          </cell>
          <cell r="K86">
            <v>0</v>
          </cell>
          <cell r="L86">
            <v>0</v>
          </cell>
          <cell r="M86"/>
          <cell r="N86">
            <v>0</v>
          </cell>
          <cell r="O86">
            <v>0</v>
          </cell>
          <cell r="P86">
            <v>0</v>
          </cell>
        </row>
        <row r="87">
          <cell r="H87" t="str">
            <v>105498-P.S.R. QUEBRADA DE LINARES</v>
          </cell>
          <cell r="I87">
            <v>1</v>
          </cell>
          <cell r="J87"/>
          <cell r="K87">
            <v>0</v>
          </cell>
          <cell r="L87">
            <v>0</v>
          </cell>
          <cell r="M87">
            <v>3</v>
          </cell>
          <cell r="N87">
            <v>1</v>
          </cell>
          <cell r="O87"/>
          <cell r="P87">
            <v>5</v>
          </cell>
        </row>
        <row r="88">
          <cell r="H88" t="str">
            <v>Total 04202-CANELA</v>
          </cell>
          <cell r="I88">
            <v>1</v>
          </cell>
          <cell r="J88">
            <v>9</v>
          </cell>
          <cell r="K88">
            <v>35</v>
          </cell>
          <cell r="L88">
            <v>0</v>
          </cell>
          <cell r="M88">
            <v>37</v>
          </cell>
          <cell r="N88">
            <v>60</v>
          </cell>
          <cell r="O88">
            <v>53</v>
          </cell>
          <cell r="P88">
            <v>195</v>
          </cell>
        </row>
        <row r="89">
          <cell r="H89" t="str">
            <v>04203-LOS VILOS</v>
          </cell>
          <cell r="I89"/>
          <cell r="J89"/>
          <cell r="K89"/>
          <cell r="L89"/>
          <cell r="M89"/>
          <cell r="N89"/>
          <cell r="O89"/>
          <cell r="P89"/>
        </row>
        <row r="90">
          <cell r="H90" t="str">
            <v>105108-HOSPITAL LOS VILOS</v>
          </cell>
          <cell r="I90">
            <v>5</v>
          </cell>
          <cell r="J90">
            <v>1</v>
          </cell>
          <cell r="K90">
            <v>18</v>
          </cell>
          <cell r="L90">
            <v>4</v>
          </cell>
          <cell r="M90">
            <v>16</v>
          </cell>
          <cell r="N90">
            <v>8</v>
          </cell>
          <cell r="O90">
            <v>23</v>
          </cell>
          <cell r="P90">
            <v>75</v>
          </cell>
        </row>
        <row r="91">
          <cell r="H91" t="str">
            <v xml:space="preserve">105478-P.S.R. CAIMANES                   </v>
          </cell>
          <cell r="I91">
            <v>0</v>
          </cell>
          <cell r="J91">
            <v>3</v>
          </cell>
          <cell r="K91">
            <v>0</v>
          </cell>
          <cell r="L91">
            <v>8</v>
          </cell>
          <cell r="M91">
            <v>14</v>
          </cell>
          <cell r="N91">
            <v>10</v>
          </cell>
          <cell r="O91">
            <v>12</v>
          </cell>
          <cell r="P91">
            <v>47</v>
          </cell>
        </row>
        <row r="92">
          <cell r="H92" t="str">
            <v>105479-P.S.R. GUANGUALI</v>
          </cell>
          <cell r="I92">
            <v>4</v>
          </cell>
          <cell r="J92">
            <v>1</v>
          </cell>
          <cell r="K92">
            <v>0</v>
          </cell>
          <cell r="L92">
            <v>0</v>
          </cell>
          <cell r="M92">
            <v>1</v>
          </cell>
          <cell r="N92">
            <v>4</v>
          </cell>
          <cell r="O92">
            <v>1</v>
          </cell>
          <cell r="P92">
            <v>11</v>
          </cell>
        </row>
        <row r="93">
          <cell r="H93" t="str">
            <v>105480-P.S.R. QUILIMARI</v>
          </cell>
          <cell r="I93">
            <v>0</v>
          </cell>
          <cell r="J93">
            <v>0</v>
          </cell>
          <cell r="K93">
            <v>2</v>
          </cell>
          <cell r="L93">
            <v>2</v>
          </cell>
          <cell r="M93">
            <v>3</v>
          </cell>
          <cell r="N93">
            <v>0</v>
          </cell>
          <cell r="O93">
            <v>7</v>
          </cell>
          <cell r="P93">
            <v>14</v>
          </cell>
        </row>
        <row r="94">
          <cell r="H94" t="str">
            <v>105481-P.S.R. TILAMA</v>
          </cell>
          <cell r="I94"/>
          <cell r="J94"/>
          <cell r="K94">
            <v>1</v>
          </cell>
          <cell r="L94">
            <v>1</v>
          </cell>
          <cell r="M94">
            <v>0</v>
          </cell>
          <cell r="N94">
            <v>0</v>
          </cell>
          <cell r="O94">
            <v>3</v>
          </cell>
          <cell r="P94">
            <v>5</v>
          </cell>
        </row>
        <row r="95">
          <cell r="H95" t="str">
            <v>105511-P.S.R. LOS CONDORES</v>
          </cell>
          <cell r="I95">
            <v>0</v>
          </cell>
          <cell r="J95">
            <v>0</v>
          </cell>
          <cell r="K95">
            <v>5</v>
          </cell>
          <cell r="L95">
            <v>2</v>
          </cell>
          <cell r="M95">
            <v>1</v>
          </cell>
          <cell r="N95">
            <v>0</v>
          </cell>
          <cell r="O95">
            <v>3</v>
          </cell>
          <cell r="P95">
            <v>11</v>
          </cell>
        </row>
        <row r="96">
          <cell r="H96" t="str">
            <v>Total 04203-LOS VILOS</v>
          </cell>
          <cell r="I96">
            <v>9</v>
          </cell>
          <cell r="J96">
            <v>5</v>
          </cell>
          <cell r="K96">
            <v>26</v>
          </cell>
          <cell r="L96">
            <v>17</v>
          </cell>
          <cell r="M96">
            <v>35</v>
          </cell>
          <cell r="N96">
            <v>22</v>
          </cell>
          <cell r="O96">
            <v>49</v>
          </cell>
          <cell r="P96">
            <v>163</v>
          </cell>
        </row>
        <row r="97">
          <cell r="H97" t="str">
            <v>04204-SALAMANCA</v>
          </cell>
          <cell r="I97"/>
          <cell r="J97"/>
          <cell r="K97"/>
          <cell r="L97"/>
          <cell r="M97"/>
          <cell r="N97"/>
          <cell r="O97"/>
          <cell r="P97"/>
        </row>
        <row r="98">
          <cell r="H98" t="str">
            <v>105104-HOSPITAL SALAMANCA</v>
          </cell>
          <cell r="I98">
            <v>36</v>
          </cell>
          <cell r="J98">
            <v>6</v>
          </cell>
          <cell r="K98">
            <v>5</v>
          </cell>
          <cell r="L98">
            <v>16</v>
          </cell>
          <cell r="M98">
            <v>14</v>
          </cell>
          <cell r="N98">
            <v>20</v>
          </cell>
          <cell r="O98">
            <v>7</v>
          </cell>
          <cell r="P98">
            <v>104</v>
          </cell>
        </row>
        <row r="99">
          <cell r="H99" t="str">
            <v xml:space="preserve">105452-P.S.R. CUNCUMEN                 </v>
          </cell>
          <cell r="I99">
            <v>21</v>
          </cell>
          <cell r="J99">
            <v>26</v>
          </cell>
          <cell r="K99">
            <v>18</v>
          </cell>
          <cell r="L99">
            <v>22</v>
          </cell>
          <cell r="M99">
            <v>22</v>
          </cell>
          <cell r="N99">
            <v>11</v>
          </cell>
          <cell r="O99">
            <v>31</v>
          </cell>
          <cell r="P99">
            <v>151</v>
          </cell>
        </row>
        <row r="100">
          <cell r="H100" t="str">
            <v>105453-P.S.R. TRANQUILLA</v>
          </cell>
          <cell r="I100">
            <v>4</v>
          </cell>
          <cell r="J100">
            <v>7</v>
          </cell>
          <cell r="K100">
            <v>6</v>
          </cell>
          <cell r="L100">
            <v>5</v>
          </cell>
          <cell r="M100">
            <v>3</v>
          </cell>
          <cell r="N100">
            <v>3</v>
          </cell>
          <cell r="O100">
            <v>5</v>
          </cell>
          <cell r="P100">
            <v>33</v>
          </cell>
        </row>
        <row r="101">
          <cell r="H101" t="str">
            <v>105454-P.S.R. CUNLAGUA</v>
          </cell>
          <cell r="I101">
            <v>0</v>
          </cell>
          <cell r="J101">
            <v>0</v>
          </cell>
          <cell r="K101">
            <v>1</v>
          </cell>
          <cell r="L101">
            <v>2</v>
          </cell>
          <cell r="M101"/>
          <cell r="N101">
            <v>2</v>
          </cell>
          <cell r="O101">
            <v>0</v>
          </cell>
          <cell r="P101">
            <v>5</v>
          </cell>
        </row>
        <row r="102">
          <cell r="H102" t="str">
            <v>105455-P.S.R. CHILLEPIN</v>
          </cell>
          <cell r="I102">
            <v>1</v>
          </cell>
          <cell r="J102">
            <v>2</v>
          </cell>
          <cell r="K102">
            <v>0</v>
          </cell>
          <cell r="L102">
            <v>2</v>
          </cell>
          <cell r="M102">
            <v>3</v>
          </cell>
          <cell r="N102">
            <v>2</v>
          </cell>
          <cell r="O102">
            <v>4</v>
          </cell>
          <cell r="P102">
            <v>14</v>
          </cell>
        </row>
        <row r="103">
          <cell r="H103" t="str">
            <v>105456-P.S.R. LLIMPO</v>
          </cell>
          <cell r="I103">
            <v>0</v>
          </cell>
          <cell r="J103">
            <v>2</v>
          </cell>
          <cell r="K103">
            <v>4</v>
          </cell>
          <cell r="L103">
            <v>4</v>
          </cell>
          <cell r="M103">
            <v>3</v>
          </cell>
          <cell r="N103">
            <v>5</v>
          </cell>
          <cell r="O103">
            <v>2</v>
          </cell>
          <cell r="P103">
            <v>20</v>
          </cell>
        </row>
        <row r="104">
          <cell r="H104" t="str">
            <v>105457-P.S.R. SAN AGUSTIN</v>
          </cell>
          <cell r="I104">
            <v>1</v>
          </cell>
          <cell r="J104">
            <v>2</v>
          </cell>
          <cell r="K104">
            <v>0</v>
          </cell>
          <cell r="L104">
            <v>1</v>
          </cell>
          <cell r="M104">
            <v>2</v>
          </cell>
          <cell r="N104">
            <v>3</v>
          </cell>
          <cell r="O104">
            <v>0</v>
          </cell>
          <cell r="P104">
            <v>9</v>
          </cell>
        </row>
        <row r="105">
          <cell r="H105" t="str">
            <v>105458-P.S.R. TAHUINCO</v>
          </cell>
          <cell r="I105">
            <v>0</v>
          </cell>
          <cell r="J105">
            <v>0</v>
          </cell>
          <cell r="K105">
            <v>0</v>
          </cell>
          <cell r="L105">
            <v>0</v>
          </cell>
          <cell r="M105">
            <v>0</v>
          </cell>
          <cell r="N105">
            <v>2</v>
          </cell>
          <cell r="O105">
            <v>2</v>
          </cell>
          <cell r="P105">
            <v>4</v>
          </cell>
        </row>
        <row r="106">
          <cell r="H106" t="str">
            <v>105491-P.S.R. QUELEN BAJO</v>
          </cell>
          <cell r="I106">
            <v>1</v>
          </cell>
          <cell r="J106">
            <v>0</v>
          </cell>
          <cell r="K106">
            <v>1</v>
          </cell>
          <cell r="L106">
            <v>2</v>
          </cell>
          <cell r="M106">
            <v>2</v>
          </cell>
          <cell r="N106">
            <v>5</v>
          </cell>
          <cell r="O106">
            <v>4</v>
          </cell>
          <cell r="P106">
            <v>15</v>
          </cell>
        </row>
        <row r="107">
          <cell r="H107" t="str">
            <v>105492-P.S.R. CAMISA</v>
          </cell>
          <cell r="I107">
            <v>0</v>
          </cell>
          <cell r="J107">
            <v>1</v>
          </cell>
          <cell r="K107">
            <v>3</v>
          </cell>
          <cell r="L107">
            <v>1</v>
          </cell>
          <cell r="M107">
            <v>1</v>
          </cell>
          <cell r="N107">
            <v>0</v>
          </cell>
          <cell r="O107">
            <v>1</v>
          </cell>
          <cell r="P107">
            <v>7</v>
          </cell>
        </row>
        <row r="108">
          <cell r="H108" t="str">
            <v>105501-P.S.R. ARBOLEDA GRANDE</v>
          </cell>
          <cell r="I108">
            <v>0</v>
          </cell>
          <cell r="J108">
            <v>6</v>
          </cell>
          <cell r="K108">
            <v>5</v>
          </cell>
          <cell r="L108">
            <v>3</v>
          </cell>
          <cell r="M108">
            <v>1</v>
          </cell>
          <cell r="N108">
            <v>2</v>
          </cell>
          <cell r="O108">
            <v>1</v>
          </cell>
          <cell r="P108">
            <v>18</v>
          </cell>
        </row>
        <row r="109">
          <cell r="H109" t="str">
            <v>Total 04204-SALAMANCA</v>
          </cell>
          <cell r="I109">
            <v>64</v>
          </cell>
          <cell r="J109">
            <v>52</v>
          </cell>
          <cell r="K109">
            <v>43</v>
          </cell>
          <cell r="L109">
            <v>58</v>
          </cell>
          <cell r="M109">
            <v>51</v>
          </cell>
          <cell r="N109">
            <v>55</v>
          </cell>
          <cell r="O109">
            <v>57</v>
          </cell>
          <cell r="P109">
            <v>380</v>
          </cell>
        </row>
        <row r="110">
          <cell r="H110" t="str">
            <v>04301-OVALLE</v>
          </cell>
          <cell r="I110"/>
          <cell r="J110"/>
          <cell r="K110"/>
          <cell r="L110"/>
          <cell r="M110"/>
          <cell r="N110"/>
          <cell r="O110"/>
          <cell r="P110"/>
        </row>
        <row r="111">
          <cell r="H111" t="str">
            <v>105315-CES. RURAL C. DE TAMAYA</v>
          </cell>
          <cell r="I111">
            <v>17</v>
          </cell>
          <cell r="J111">
            <v>26</v>
          </cell>
          <cell r="K111">
            <v>11</v>
          </cell>
          <cell r="L111">
            <v>11</v>
          </cell>
          <cell r="M111">
            <v>22</v>
          </cell>
          <cell r="N111">
            <v>11</v>
          </cell>
          <cell r="O111">
            <v>11</v>
          </cell>
          <cell r="P111">
            <v>109</v>
          </cell>
        </row>
        <row r="112">
          <cell r="H112" t="str">
            <v>105317-CES. JORGE JORDAN D.</v>
          </cell>
          <cell r="I112">
            <v>40</v>
          </cell>
          <cell r="J112">
            <v>82</v>
          </cell>
          <cell r="K112">
            <v>84</v>
          </cell>
          <cell r="L112">
            <v>56</v>
          </cell>
          <cell r="M112">
            <v>60</v>
          </cell>
          <cell r="N112">
            <v>50</v>
          </cell>
          <cell r="O112">
            <v>22</v>
          </cell>
          <cell r="P112">
            <v>394</v>
          </cell>
        </row>
        <row r="113">
          <cell r="H113" t="str">
            <v>105322-CES. MARCOS MACUADA</v>
          </cell>
          <cell r="I113">
            <v>59</v>
          </cell>
          <cell r="J113">
            <v>91</v>
          </cell>
          <cell r="K113">
            <v>219</v>
          </cell>
          <cell r="L113">
            <v>110</v>
          </cell>
          <cell r="M113">
            <v>127</v>
          </cell>
          <cell r="N113">
            <v>39</v>
          </cell>
          <cell r="O113">
            <v>64</v>
          </cell>
          <cell r="P113">
            <v>709</v>
          </cell>
        </row>
        <row r="114">
          <cell r="H114" t="str">
            <v>105324-CES. SOTAQUI</v>
          </cell>
          <cell r="I114">
            <v>27</v>
          </cell>
          <cell r="J114">
            <v>21</v>
          </cell>
          <cell r="K114">
            <v>22</v>
          </cell>
          <cell r="L114">
            <v>24</v>
          </cell>
          <cell r="M114">
            <v>12</v>
          </cell>
          <cell r="N114">
            <v>5</v>
          </cell>
          <cell r="O114">
            <v>5</v>
          </cell>
          <cell r="P114">
            <v>116</v>
          </cell>
        </row>
        <row r="115">
          <cell r="H115" t="str">
            <v>105415-P.S.R. BARRAZA</v>
          </cell>
          <cell r="I115"/>
          <cell r="J115">
            <v>0</v>
          </cell>
          <cell r="K115">
            <v>1</v>
          </cell>
          <cell r="L115">
            <v>0</v>
          </cell>
          <cell r="M115">
            <v>0</v>
          </cell>
          <cell r="N115">
            <v>0</v>
          </cell>
          <cell r="O115">
            <v>0</v>
          </cell>
          <cell r="P115">
            <v>1</v>
          </cell>
        </row>
        <row r="116">
          <cell r="H116" t="str">
            <v xml:space="preserve">105416-P.S.R. CAMARICO                  </v>
          </cell>
          <cell r="I116">
            <v>1</v>
          </cell>
          <cell r="J116">
            <v>0</v>
          </cell>
          <cell r="K116">
            <v>1</v>
          </cell>
          <cell r="L116">
            <v>6</v>
          </cell>
          <cell r="M116">
            <v>4</v>
          </cell>
          <cell r="N116">
            <v>10</v>
          </cell>
          <cell r="O116">
            <v>6</v>
          </cell>
          <cell r="P116">
            <v>28</v>
          </cell>
        </row>
        <row r="117">
          <cell r="H117" t="str">
            <v>105417-P.S.R. ALCONES BAJOS</v>
          </cell>
          <cell r="I117">
            <v>0</v>
          </cell>
          <cell r="J117">
            <v>0</v>
          </cell>
          <cell r="K117">
            <v>0</v>
          </cell>
          <cell r="L117">
            <v>3</v>
          </cell>
          <cell r="M117">
            <v>0</v>
          </cell>
          <cell r="N117">
            <v>3</v>
          </cell>
          <cell r="O117">
            <v>1</v>
          </cell>
          <cell r="P117">
            <v>7</v>
          </cell>
        </row>
        <row r="118">
          <cell r="H118" t="str">
            <v>105419-P.S.R. LAS SOSSAS</v>
          </cell>
          <cell r="I118">
            <v>0</v>
          </cell>
          <cell r="J118">
            <v>1</v>
          </cell>
          <cell r="K118">
            <v>0</v>
          </cell>
          <cell r="L118">
            <v>0</v>
          </cell>
          <cell r="M118">
            <v>0</v>
          </cell>
          <cell r="N118">
            <v>1</v>
          </cell>
          <cell r="O118">
            <v>0</v>
          </cell>
          <cell r="P118">
            <v>2</v>
          </cell>
        </row>
        <row r="119">
          <cell r="H119" t="str">
            <v>105420-P.S.R. LIMARI</v>
          </cell>
          <cell r="I119">
            <v>1</v>
          </cell>
          <cell r="J119">
            <v>5</v>
          </cell>
          <cell r="K119">
            <v>1</v>
          </cell>
          <cell r="L119">
            <v>0</v>
          </cell>
          <cell r="M119">
            <v>0</v>
          </cell>
          <cell r="N119">
            <v>4</v>
          </cell>
          <cell r="O119">
            <v>0</v>
          </cell>
          <cell r="P119">
            <v>11</v>
          </cell>
        </row>
        <row r="120">
          <cell r="H120" t="str">
            <v>105422-P.S.R. HORNILLOS</v>
          </cell>
          <cell r="I120">
            <v>0</v>
          </cell>
          <cell r="J120">
            <v>0</v>
          </cell>
          <cell r="K120">
            <v>0</v>
          </cell>
          <cell r="L120">
            <v>0</v>
          </cell>
          <cell r="M120">
            <v>0</v>
          </cell>
          <cell r="N120">
            <v>0</v>
          </cell>
          <cell r="O120">
            <v>2</v>
          </cell>
          <cell r="P120">
            <v>2</v>
          </cell>
        </row>
        <row r="121">
          <cell r="H121" t="str">
            <v>105437-P.S.R. CHALINGA</v>
          </cell>
          <cell r="I121">
            <v>1</v>
          </cell>
          <cell r="J121">
            <v>3</v>
          </cell>
          <cell r="K121">
            <v>0</v>
          </cell>
          <cell r="L121">
            <v>0</v>
          </cell>
          <cell r="M121">
            <v>3</v>
          </cell>
          <cell r="N121">
            <v>2</v>
          </cell>
          <cell r="O121">
            <v>2</v>
          </cell>
          <cell r="P121">
            <v>11</v>
          </cell>
        </row>
        <row r="122">
          <cell r="H122" t="str">
            <v>105439-P.S.R. CERRO BLANCO</v>
          </cell>
          <cell r="I122">
            <v>2</v>
          </cell>
          <cell r="J122">
            <v>1</v>
          </cell>
          <cell r="K122">
            <v>1</v>
          </cell>
          <cell r="L122">
            <v>0</v>
          </cell>
          <cell r="M122">
            <v>0</v>
          </cell>
          <cell r="N122">
            <v>1</v>
          </cell>
          <cell r="O122">
            <v>0</v>
          </cell>
          <cell r="P122">
            <v>5</v>
          </cell>
        </row>
        <row r="123">
          <cell r="H123" t="str">
            <v>105507-P.S.R. HUAMALATA</v>
          </cell>
          <cell r="I123">
            <v>0</v>
          </cell>
          <cell r="J123">
            <v>0</v>
          </cell>
          <cell r="K123">
            <v>6</v>
          </cell>
          <cell r="L123">
            <v>6</v>
          </cell>
          <cell r="M123">
            <v>7</v>
          </cell>
          <cell r="N123">
            <v>2</v>
          </cell>
          <cell r="O123">
            <v>4</v>
          </cell>
          <cell r="P123">
            <v>25</v>
          </cell>
        </row>
        <row r="124">
          <cell r="H124" t="str">
            <v>105510-P.S.R. RECOLETA</v>
          </cell>
          <cell r="I124">
            <v>0</v>
          </cell>
          <cell r="J124">
            <v>1</v>
          </cell>
          <cell r="K124">
            <v>4</v>
          </cell>
          <cell r="L124">
            <v>6</v>
          </cell>
          <cell r="M124">
            <v>5</v>
          </cell>
          <cell r="N124">
            <v>1</v>
          </cell>
          <cell r="O124">
            <v>1</v>
          </cell>
          <cell r="P124">
            <v>18</v>
          </cell>
        </row>
        <row r="125">
          <cell r="H125" t="str">
            <v>105722-CECOF SAN JOSE DE LA DEHESA</v>
          </cell>
          <cell r="I125">
            <v>32</v>
          </cell>
          <cell r="J125">
            <v>15</v>
          </cell>
          <cell r="K125">
            <v>26</v>
          </cell>
          <cell r="L125">
            <v>20</v>
          </cell>
          <cell r="M125">
            <v>18</v>
          </cell>
          <cell r="N125">
            <v>18</v>
          </cell>
          <cell r="O125">
            <v>16</v>
          </cell>
          <cell r="P125">
            <v>145</v>
          </cell>
        </row>
        <row r="126">
          <cell r="H126" t="str">
            <v>105723-CECOF LIMARI</v>
          </cell>
          <cell r="I126">
            <v>11</v>
          </cell>
          <cell r="J126">
            <v>9</v>
          </cell>
          <cell r="K126">
            <v>13</v>
          </cell>
          <cell r="L126">
            <v>2</v>
          </cell>
          <cell r="M126">
            <v>4</v>
          </cell>
          <cell r="N126">
            <v>7</v>
          </cell>
          <cell r="O126">
            <v>2</v>
          </cell>
          <cell r="P126">
            <v>48</v>
          </cell>
        </row>
        <row r="127">
          <cell r="H127" t="str">
            <v>200258-CECOF LOS COPIHUES</v>
          </cell>
          <cell r="I127">
            <v>6</v>
          </cell>
          <cell r="J127">
            <v>14</v>
          </cell>
          <cell r="K127">
            <v>6</v>
          </cell>
          <cell r="L127">
            <v>8</v>
          </cell>
          <cell r="M127">
            <v>11</v>
          </cell>
          <cell r="N127">
            <v>13</v>
          </cell>
          <cell r="O127">
            <v>9</v>
          </cell>
          <cell r="P127">
            <v>67</v>
          </cell>
        </row>
        <row r="128">
          <cell r="H128" t="str">
            <v>Total 04301-OVALLE</v>
          </cell>
          <cell r="I128">
            <v>197</v>
          </cell>
          <cell r="J128">
            <v>269</v>
          </cell>
          <cell r="K128">
            <v>395</v>
          </cell>
          <cell r="L128">
            <v>252</v>
          </cell>
          <cell r="M128">
            <v>273</v>
          </cell>
          <cell r="N128">
            <v>167</v>
          </cell>
          <cell r="O128">
            <v>145</v>
          </cell>
          <cell r="P128">
            <v>1698</v>
          </cell>
        </row>
        <row r="129">
          <cell r="H129" t="str">
            <v>04302-COMBARBALÁ</v>
          </cell>
          <cell r="I129"/>
          <cell r="J129"/>
          <cell r="K129"/>
          <cell r="L129"/>
          <cell r="M129"/>
          <cell r="N129"/>
          <cell r="O129"/>
          <cell r="P129"/>
        </row>
        <row r="130">
          <cell r="H130" t="str">
            <v>105105-HOSPITAL COMBARBALA</v>
          </cell>
          <cell r="I130">
            <v>2</v>
          </cell>
          <cell r="J130">
            <v>4</v>
          </cell>
          <cell r="K130">
            <v>3</v>
          </cell>
          <cell r="L130">
            <v>1</v>
          </cell>
          <cell r="M130">
            <v>34</v>
          </cell>
          <cell r="N130">
            <v>19</v>
          </cell>
          <cell r="O130">
            <v>0</v>
          </cell>
          <cell r="P130">
            <v>63</v>
          </cell>
        </row>
        <row r="131">
          <cell r="H131" t="str">
            <v>105433-P.S.R. SAN LORENZO</v>
          </cell>
          <cell r="I131"/>
          <cell r="J131"/>
          <cell r="K131">
            <v>0</v>
          </cell>
          <cell r="L131">
            <v>0</v>
          </cell>
          <cell r="M131"/>
          <cell r="N131">
            <v>0</v>
          </cell>
          <cell r="O131">
            <v>1</v>
          </cell>
          <cell r="P131">
            <v>1</v>
          </cell>
        </row>
        <row r="132">
          <cell r="H132" t="str">
            <v>105434-P.S.R. SAN MARCOS</v>
          </cell>
          <cell r="I132">
            <v>1</v>
          </cell>
          <cell r="J132">
            <v>0</v>
          </cell>
          <cell r="K132">
            <v>0</v>
          </cell>
          <cell r="L132">
            <v>2</v>
          </cell>
          <cell r="M132">
            <v>4</v>
          </cell>
          <cell r="N132">
            <v>8</v>
          </cell>
          <cell r="O132">
            <v>0</v>
          </cell>
          <cell r="P132">
            <v>15</v>
          </cell>
        </row>
        <row r="133">
          <cell r="H133" t="str">
            <v>105441-P.S.R. MANQUEHUA</v>
          </cell>
          <cell r="I133">
            <v>1</v>
          </cell>
          <cell r="J133">
            <v>1</v>
          </cell>
          <cell r="K133">
            <v>2</v>
          </cell>
          <cell r="L133">
            <v>0</v>
          </cell>
          <cell r="M133">
            <v>0</v>
          </cell>
          <cell r="N133">
            <v>5</v>
          </cell>
          <cell r="O133">
            <v>0</v>
          </cell>
          <cell r="P133">
            <v>9</v>
          </cell>
        </row>
        <row r="134">
          <cell r="H134" t="str">
            <v xml:space="preserve">105459-P.S.R. BARRANCAS                </v>
          </cell>
          <cell r="I134">
            <v>1</v>
          </cell>
          <cell r="J134">
            <v>1</v>
          </cell>
          <cell r="K134">
            <v>1</v>
          </cell>
          <cell r="L134">
            <v>2</v>
          </cell>
          <cell r="M134">
            <v>4</v>
          </cell>
          <cell r="N134">
            <v>4</v>
          </cell>
          <cell r="O134">
            <v>1</v>
          </cell>
          <cell r="P134">
            <v>14</v>
          </cell>
        </row>
        <row r="135">
          <cell r="H135" t="str">
            <v>105460-P.S.R. COGOTI 18</v>
          </cell>
          <cell r="I135">
            <v>6</v>
          </cell>
          <cell r="J135">
            <v>3</v>
          </cell>
          <cell r="K135">
            <v>13</v>
          </cell>
          <cell r="L135">
            <v>1</v>
          </cell>
          <cell r="M135">
            <v>0</v>
          </cell>
          <cell r="N135">
            <v>5</v>
          </cell>
          <cell r="O135">
            <v>0</v>
          </cell>
          <cell r="P135">
            <v>28</v>
          </cell>
        </row>
        <row r="136">
          <cell r="H136" t="str">
            <v>105461-P.S.R. EL HUACHO</v>
          </cell>
          <cell r="I136"/>
          <cell r="J136">
            <v>1</v>
          </cell>
          <cell r="K136"/>
          <cell r="L136">
            <v>0</v>
          </cell>
          <cell r="M136">
            <v>0</v>
          </cell>
          <cell r="N136">
            <v>5</v>
          </cell>
          <cell r="O136">
            <v>0</v>
          </cell>
          <cell r="P136">
            <v>6</v>
          </cell>
        </row>
        <row r="137">
          <cell r="H137" t="str">
            <v>105462-P.S.R. EL SAUCE</v>
          </cell>
          <cell r="I137">
            <v>3</v>
          </cell>
          <cell r="J137">
            <v>1</v>
          </cell>
          <cell r="K137">
            <v>0</v>
          </cell>
          <cell r="L137">
            <v>0</v>
          </cell>
          <cell r="M137">
            <v>2</v>
          </cell>
          <cell r="N137">
            <v>2</v>
          </cell>
          <cell r="O137">
            <v>6</v>
          </cell>
          <cell r="P137">
            <v>14</v>
          </cell>
        </row>
        <row r="138">
          <cell r="H138" t="str">
            <v>105463-P.S.R. QUILITAPIA</v>
          </cell>
          <cell r="I138">
            <v>1</v>
          </cell>
          <cell r="J138">
            <v>1</v>
          </cell>
          <cell r="K138">
            <v>1</v>
          </cell>
          <cell r="L138">
            <v>13</v>
          </cell>
          <cell r="M138">
            <v>1</v>
          </cell>
          <cell r="N138">
            <v>4</v>
          </cell>
          <cell r="O138">
            <v>3</v>
          </cell>
          <cell r="P138">
            <v>24</v>
          </cell>
        </row>
        <row r="139">
          <cell r="H139" t="str">
            <v>105464-P.S.R. LA LIGUA</v>
          </cell>
          <cell r="I139">
            <v>2</v>
          </cell>
          <cell r="J139">
            <v>1</v>
          </cell>
          <cell r="K139">
            <v>0</v>
          </cell>
          <cell r="L139">
            <v>0</v>
          </cell>
          <cell r="M139">
            <v>0</v>
          </cell>
          <cell r="N139">
            <v>4</v>
          </cell>
          <cell r="O139">
            <v>1</v>
          </cell>
          <cell r="P139">
            <v>8</v>
          </cell>
        </row>
        <row r="140">
          <cell r="H140" t="str">
            <v>105465-P.S.R. RAMADILLA</v>
          </cell>
          <cell r="I140">
            <v>0</v>
          </cell>
          <cell r="J140">
            <v>1</v>
          </cell>
          <cell r="K140">
            <v>0</v>
          </cell>
          <cell r="L140">
            <v>2</v>
          </cell>
          <cell r="M140">
            <v>5</v>
          </cell>
          <cell r="N140">
            <v>0</v>
          </cell>
          <cell r="O140">
            <v>2</v>
          </cell>
          <cell r="P140">
            <v>10</v>
          </cell>
        </row>
        <row r="141">
          <cell r="H141" t="str">
            <v>105466-P.S.R. VALLE HERMOSO</v>
          </cell>
          <cell r="I141">
            <v>0</v>
          </cell>
          <cell r="J141">
            <v>0</v>
          </cell>
          <cell r="K141">
            <v>0</v>
          </cell>
          <cell r="L141">
            <v>1</v>
          </cell>
          <cell r="M141">
            <v>0</v>
          </cell>
          <cell r="N141">
            <v>6</v>
          </cell>
          <cell r="O141">
            <v>0</v>
          </cell>
          <cell r="P141">
            <v>7</v>
          </cell>
        </row>
        <row r="142">
          <cell r="H142" t="str">
            <v>105490-P.S.R. EL DURAZNO</v>
          </cell>
          <cell r="I142">
            <v>0</v>
          </cell>
          <cell r="J142">
            <v>0</v>
          </cell>
          <cell r="K142">
            <v>1</v>
          </cell>
          <cell r="L142"/>
          <cell r="M142">
            <v>1</v>
          </cell>
          <cell r="N142">
            <v>3</v>
          </cell>
          <cell r="O142">
            <v>1</v>
          </cell>
          <cell r="P142">
            <v>6</v>
          </cell>
        </row>
        <row r="143">
          <cell r="H143" t="str">
            <v>Total 04302-COMBARBALÁ</v>
          </cell>
          <cell r="I143">
            <v>17</v>
          </cell>
          <cell r="J143">
            <v>14</v>
          </cell>
          <cell r="K143">
            <v>21</v>
          </cell>
          <cell r="L143">
            <v>22</v>
          </cell>
          <cell r="M143">
            <v>51</v>
          </cell>
          <cell r="N143">
            <v>65</v>
          </cell>
          <cell r="O143">
            <v>15</v>
          </cell>
          <cell r="P143">
            <v>205</v>
          </cell>
        </row>
        <row r="144">
          <cell r="H144" t="str">
            <v>04304-MONTE PATRIA</v>
          </cell>
          <cell r="I144"/>
          <cell r="J144"/>
          <cell r="K144"/>
          <cell r="L144"/>
          <cell r="M144"/>
          <cell r="N144"/>
          <cell r="O144"/>
          <cell r="P144"/>
        </row>
        <row r="145">
          <cell r="H145" t="str">
            <v>105307-CES. RURAL MONTE PATRIA</v>
          </cell>
          <cell r="I145">
            <v>1</v>
          </cell>
          <cell r="J145">
            <v>5</v>
          </cell>
          <cell r="K145">
            <v>6</v>
          </cell>
          <cell r="L145">
            <v>5</v>
          </cell>
          <cell r="M145">
            <v>9</v>
          </cell>
          <cell r="N145">
            <v>5</v>
          </cell>
          <cell r="O145">
            <v>7</v>
          </cell>
          <cell r="P145">
            <v>38</v>
          </cell>
        </row>
        <row r="146">
          <cell r="H146" t="str">
            <v>105311-CES. RURAL CHAÑARAL ALTO</v>
          </cell>
          <cell r="I146">
            <v>3</v>
          </cell>
          <cell r="J146">
            <v>9</v>
          </cell>
          <cell r="K146">
            <v>6</v>
          </cell>
          <cell r="L146">
            <v>2</v>
          </cell>
          <cell r="M146">
            <v>0</v>
          </cell>
          <cell r="N146">
            <v>3</v>
          </cell>
          <cell r="O146">
            <v>22</v>
          </cell>
          <cell r="P146">
            <v>45</v>
          </cell>
        </row>
        <row r="147">
          <cell r="H147" t="str">
            <v>105312-CES. RURAL CAREN</v>
          </cell>
          <cell r="I147">
            <v>0</v>
          </cell>
          <cell r="J147">
            <v>5</v>
          </cell>
          <cell r="K147">
            <v>2</v>
          </cell>
          <cell r="L147">
            <v>0</v>
          </cell>
          <cell r="M147">
            <v>1</v>
          </cell>
          <cell r="N147">
            <v>6</v>
          </cell>
          <cell r="O147">
            <v>9</v>
          </cell>
          <cell r="P147">
            <v>23</v>
          </cell>
        </row>
        <row r="148">
          <cell r="H148" t="str">
            <v>105318-CES. RURAL EL PALQUI</v>
          </cell>
          <cell r="I148">
            <v>2</v>
          </cell>
          <cell r="J148">
            <v>27</v>
          </cell>
          <cell r="K148">
            <v>11</v>
          </cell>
          <cell r="L148">
            <v>11</v>
          </cell>
          <cell r="M148">
            <v>2</v>
          </cell>
          <cell r="N148">
            <v>37</v>
          </cell>
          <cell r="O148">
            <v>12</v>
          </cell>
          <cell r="P148">
            <v>102</v>
          </cell>
        </row>
        <row r="149">
          <cell r="H149" t="str">
            <v>105425-P.S.R. CHILECITO</v>
          </cell>
          <cell r="I149">
            <v>1</v>
          </cell>
          <cell r="J149">
            <v>0</v>
          </cell>
          <cell r="K149">
            <v>0</v>
          </cell>
          <cell r="L149">
            <v>1</v>
          </cell>
          <cell r="M149">
            <v>0</v>
          </cell>
          <cell r="N149">
            <v>0</v>
          </cell>
          <cell r="O149">
            <v>4</v>
          </cell>
          <cell r="P149">
            <v>6</v>
          </cell>
        </row>
        <row r="150">
          <cell r="H150" t="str">
            <v>105427-P.S.R. HACIENDA VALDIVIA</v>
          </cell>
          <cell r="I150">
            <v>0</v>
          </cell>
          <cell r="J150">
            <v>0</v>
          </cell>
          <cell r="K150">
            <v>2</v>
          </cell>
          <cell r="L150">
            <v>1</v>
          </cell>
          <cell r="M150">
            <v>2</v>
          </cell>
          <cell r="N150">
            <v>3</v>
          </cell>
          <cell r="O150">
            <v>1</v>
          </cell>
          <cell r="P150">
            <v>9</v>
          </cell>
        </row>
        <row r="151">
          <cell r="H151" t="str">
            <v>105428-P.S.R. HUATULAME</v>
          </cell>
          <cell r="I151">
            <v>2</v>
          </cell>
          <cell r="J151">
            <v>2</v>
          </cell>
          <cell r="K151">
            <v>2</v>
          </cell>
          <cell r="L151">
            <v>0</v>
          </cell>
          <cell r="M151">
            <v>1</v>
          </cell>
          <cell r="N151">
            <v>1</v>
          </cell>
          <cell r="O151">
            <v>2</v>
          </cell>
          <cell r="P151">
            <v>10</v>
          </cell>
        </row>
        <row r="152">
          <cell r="H152" t="str">
            <v>105430-P.S.R. MIALQUI</v>
          </cell>
          <cell r="I152">
            <v>0</v>
          </cell>
          <cell r="J152">
            <v>0</v>
          </cell>
          <cell r="K152"/>
          <cell r="L152">
            <v>0</v>
          </cell>
          <cell r="M152">
            <v>1</v>
          </cell>
          <cell r="N152">
            <v>1</v>
          </cell>
          <cell r="O152">
            <v>3</v>
          </cell>
          <cell r="P152">
            <v>5</v>
          </cell>
        </row>
        <row r="153">
          <cell r="H153" t="str">
            <v>105431-P.S.R. PEDREGAL</v>
          </cell>
          <cell r="I153">
            <v>1</v>
          </cell>
          <cell r="J153">
            <v>2</v>
          </cell>
          <cell r="K153">
            <v>1</v>
          </cell>
          <cell r="L153">
            <v>0</v>
          </cell>
          <cell r="M153">
            <v>0</v>
          </cell>
          <cell r="N153">
            <v>0</v>
          </cell>
          <cell r="O153">
            <v>3</v>
          </cell>
          <cell r="P153">
            <v>7</v>
          </cell>
        </row>
        <row r="154">
          <cell r="H154" t="str">
            <v>105432-P.S.R. RAPEL</v>
          </cell>
          <cell r="I154">
            <v>3</v>
          </cell>
          <cell r="J154">
            <v>1</v>
          </cell>
          <cell r="K154">
            <v>3</v>
          </cell>
          <cell r="L154">
            <v>1</v>
          </cell>
          <cell r="M154">
            <v>3</v>
          </cell>
          <cell r="N154">
            <v>6</v>
          </cell>
          <cell r="O154">
            <v>4</v>
          </cell>
          <cell r="P154">
            <v>21</v>
          </cell>
        </row>
        <row r="155">
          <cell r="H155" t="str">
            <v>105435-P.S.R. TULAHUEN</v>
          </cell>
          <cell r="I155">
            <v>0</v>
          </cell>
          <cell r="J155">
            <v>0</v>
          </cell>
          <cell r="K155">
            <v>0</v>
          </cell>
          <cell r="L155">
            <v>0</v>
          </cell>
          <cell r="M155">
            <v>0</v>
          </cell>
          <cell r="N155">
            <v>2</v>
          </cell>
          <cell r="O155">
            <v>2</v>
          </cell>
          <cell r="P155">
            <v>4</v>
          </cell>
        </row>
        <row r="156">
          <cell r="H156" t="str">
            <v>105436-P.S.R. EL MAITEN</v>
          </cell>
          <cell r="I156">
            <v>2</v>
          </cell>
          <cell r="J156">
            <v>1</v>
          </cell>
          <cell r="K156">
            <v>1</v>
          </cell>
          <cell r="L156">
            <v>2</v>
          </cell>
          <cell r="M156">
            <v>0</v>
          </cell>
          <cell r="N156">
            <v>0</v>
          </cell>
          <cell r="O156">
            <v>0</v>
          </cell>
          <cell r="P156">
            <v>6</v>
          </cell>
        </row>
        <row r="157">
          <cell r="H157" t="str">
            <v>105489-P.S.R. RAMADAS DE TULAHUEN</v>
          </cell>
          <cell r="I157">
            <v>0</v>
          </cell>
          <cell r="J157">
            <v>0</v>
          </cell>
          <cell r="K157">
            <v>0</v>
          </cell>
          <cell r="L157"/>
          <cell r="M157"/>
          <cell r="N157">
            <v>0</v>
          </cell>
          <cell r="O157">
            <v>2</v>
          </cell>
          <cell r="P157">
            <v>2</v>
          </cell>
        </row>
        <row r="158">
          <cell r="H158" t="str">
            <v>Total 04304-MONTE PATRIA</v>
          </cell>
          <cell r="I158">
            <v>15</v>
          </cell>
          <cell r="J158">
            <v>52</v>
          </cell>
          <cell r="K158">
            <v>34</v>
          </cell>
          <cell r="L158">
            <v>23</v>
          </cell>
          <cell r="M158">
            <v>19</v>
          </cell>
          <cell r="N158">
            <v>64</v>
          </cell>
          <cell r="O158">
            <v>71</v>
          </cell>
          <cell r="P158">
            <v>278</v>
          </cell>
        </row>
        <row r="159">
          <cell r="H159" t="str">
            <v>04304-PUNITAQUI</v>
          </cell>
          <cell r="I159"/>
          <cell r="J159"/>
          <cell r="K159"/>
          <cell r="L159"/>
          <cell r="M159"/>
          <cell r="N159"/>
          <cell r="O159"/>
          <cell r="P159"/>
        </row>
        <row r="160">
          <cell r="H160" t="str">
            <v>105308-CES. RURAL PUNITAQUI</v>
          </cell>
          <cell r="I160">
            <v>0</v>
          </cell>
          <cell r="J160">
            <v>25</v>
          </cell>
          <cell r="K160">
            <v>1</v>
          </cell>
          <cell r="L160">
            <v>42</v>
          </cell>
          <cell r="M160">
            <v>14</v>
          </cell>
          <cell r="N160">
            <v>8</v>
          </cell>
          <cell r="O160">
            <v>9</v>
          </cell>
          <cell r="P160">
            <v>99</v>
          </cell>
        </row>
        <row r="161">
          <cell r="H161" t="str">
            <v>105440-P.S.R. DIVISADERO</v>
          </cell>
          <cell r="I161">
            <v>0</v>
          </cell>
          <cell r="J161">
            <v>0</v>
          </cell>
          <cell r="K161">
            <v>0</v>
          </cell>
          <cell r="L161">
            <v>0</v>
          </cell>
          <cell r="M161">
            <v>0</v>
          </cell>
          <cell r="N161">
            <v>0</v>
          </cell>
          <cell r="O161">
            <v>3</v>
          </cell>
          <cell r="P161">
            <v>3</v>
          </cell>
        </row>
        <row r="162">
          <cell r="H162" t="str">
            <v>105442-P.S.R. SAN PEDRO DE QUILES</v>
          </cell>
          <cell r="I162"/>
          <cell r="J162">
            <v>0</v>
          </cell>
          <cell r="K162"/>
          <cell r="L162"/>
          <cell r="M162"/>
          <cell r="N162"/>
          <cell r="O162"/>
          <cell r="P162">
            <v>0</v>
          </cell>
        </row>
        <row r="163">
          <cell r="H163" t="str">
            <v xml:space="preserve">105508-P.S.R. EL PARRAL DE QUILES  </v>
          </cell>
          <cell r="I163"/>
          <cell r="J163"/>
          <cell r="K163"/>
          <cell r="L163"/>
          <cell r="M163">
            <v>0</v>
          </cell>
          <cell r="N163">
            <v>0</v>
          </cell>
          <cell r="O163"/>
          <cell r="P163">
            <v>0</v>
          </cell>
        </row>
        <row r="164">
          <cell r="H164" t="str">
            <v>Total 04304-PUNITAQUI</v>
          </cell>
          <cell r="I164">
            <v>0</v>
          </cell>
          <cell r="J164">
            <v>25</v>
          </cell>
          <cell r="K164">
            <v>1</v>
          </cell>
          <cell r="L164">
            <v>42</v>
          </cell>
          <cell r="M164">
            <v>14</v>
          </cell>
          <cell r="N164">
            <v>8</v>
          </cell>
          <cell r="O164">
            <v>12</v>
          </cell>
          <cell r="P164">
            <v>102</v>
          </cell>
        </row>
        <row r="165">
          <cell r="H165" t="str">
            <v>04305-RIO HURTADO</v>
          </cell>
          <cell r="I165"/>
          <cell r="J165"/>
          <cell r="K165"/>
          <cell r="L165"/>
          <cell r="M165"/>
          <cell r="N165"/>
          <cell r="O165"/>
          <cell r="P165"/>
        </row>
        <row r="166">
          <cell r="H166" t="str">
            <v>105310-CES. RURAL PICHASCA</v>
          </cell>
          <cell r="I166">
            <v>4</v>
          </cell>
          <cell r="J166">
            <v>0</v>
          </cell>
          <cell r="K166">
            <v>1</v>
          </cell>
          <cell r="L166">
            <v>0</v>
          </cell>
          <cell r="M166">
            <v>0</v>
          </cell>
          <cell r="N166">
            <v>0</v>
          </cell>
          <cell r="O166">
            <v>15</v>
          </cell>
          <cell r="P166">
            <v>20</v>
          </cell>
        </row>
        <row r="167">
          <cell r="H167" t="str">
            <v>105409-P.S.R. EL CHAÑAR</v>
          </cell>
          <cell r="I167">
            <v>3</v>
          </cell>
          <cell r="J167">
            <v>0</v>
          </cell>
          <cell r="K167">
            <v>0</v>
          </cell>
          <cell r="L167">
            <v>1</v>
          </cell>
          <cell r="M167">
            <v>1</v>
          </cell>
          <cell r="N167">
            <v>3</v>
          </cell>
          <cell r="O167">
            <v>1</v>
          </cell>
          <cell r="P167">
            <v>9</v>
          </cell>
        </row>
        <row r="168">
          <cell r="H168" t="str">
            <v>105410-P.S.R. HURTADO</v>
          </cell>
          <cell r="I168">
            <v>2</v>
          </cell>
          <cell r="J168">
            <v>5</v>
          </cell>
          <cell r="K168">
            <v>4</v>
          </cell>
          <cell r="L168">
            <v>3</v>
          </cell>
          <cell r="M168">
            <v>2</v>
          </cell>
          <cell r="N168">
            <v>4</v>
          </cell>
          <cell r="O168">
            <v>2</v>
          </cell>
          <cell r="P168">
            <v>22</v>
          </cell>
        </row>
        <row r="169">
          <cell r="H169" t="str">
            <v>105411-P.S.R. LAS BREAS</v>
          </cell>
          <cell r="I169">
            <v>0</v>
          </cell>
          <cell r="J169"/>
          <cell r="K169">
            <v>0</v>
          </cell>
          <cell r="L169">
            <v>0</v>
          </cell>
          <cell r="M169">
            <v>0</v>
          </cell>
          <cell r="N169">
            <v>2</v>
          </cell>
          <cell r="O169">
            <v>1</v>
          </cell>
          <cell r="P169">
            <v>3</v>
          </cell>
        </row>
        <row r="170">
          <cell r="H170" t="str">
            <v>105413-P.S.R. SAMO ALTO</v>
          </cell>
          <cell r="I170">
            <v>2</v>
          </cell>
          <cell r="J170">
            <v>2</v>
          </cell>
          <cell r="K170">
            <v>1</v>
          </cell>
          <cell r="L170">
            <v>4</v>
          </cell>
          <cell r="M170">
            <v>2</v>
          </cell>
          <cell r="N170">
            <v>0</v>
          </cell>
          <cell r="O170">
            <v>0</v>
          </cell>
          <cell r="P170">
            <v>11</v>
          </cell>
        </row>
        <row r="171">
          <cell r="H171" t="str">
            <v>105414-P.S.R. SERON</v>
          </cell>
          <cell r="I171">
            <v>2</v>
          </cell>
          <cell r="J171"/>
          <cell r="K171">
            <v>0</v>
          </cell>
          <cell r="L171"/>
          <cell r="M171">
            <v>5</v>
          </cell>
          <cell r="N171">
            <v>0</v>
          </cell>
          <cell r="O171"/>
          <cell r="P171">
            <v>7</v>
          </cell>
        </row>
        <row r="172">
          <cell r="H172" t="str">
            <v>105503-P.S.R. TABAQUEROS</v>
          </cell>
          <cell r="I172">
            <v>0</v>
          </cell>
          <cell r="J172">
            <v>0</v>
          </cell>
          <cell r="K172">
            <v>0</v>
          </cell>
          <cell r="L172"/>
          <cell r="M172">
            <v>0</v>
          </cell>
          <cell r="N172">
            <v>6</v>
          </cell>
          <cell r="O172">
            <v>0</v>
          </cell>
          <cell r="P172">
            <v>6</v>
          </cell>
        </row>
        <row r="173">
          <cell r="H173" t="str">
            <v>Total 04305-RIO HURTADO</v>
          </cell>
          <cell r="I173">
            <v>13</v>
          </cell>
          <cell r="J173">
            <v>7</v>
          </cell>
          <cell r="K173">
            <v>6</v>
          </cell>
          <cell r="L173">
            <v>8</v>
          </cell>
          <cell r="M173">
            <v>10</v>
          </cell>
          <cell r="N173">
            <v>15</v>
          </cell>
          <cell r="O173">
            <v>19</v>
          </cell>
          <cell r="P173">
            <v>78</v>
          </cell>
        </row>
        <row r="174">
          <cell r="H174" t="str">
            <v>Total general</v>
          </cell>
          <cell r="I174">
            <v>923</v>
          </cell>
          <cell r="J174">
            <v>1062</v>
          </cell>
          <cell r="K174">
            <v>1438</v>
          </cell>
          <cell r="L174">
            <v>1064</v>
          </cell>
          <cell r="M174">
            <v>1350</v>
          </cell>
          <cell r="N174">
            <v>1369</v>
          </cell>
          <cell r="O174">
            <v>1247</v>
          </cell>
          <cell r="P174">
            <v>8453</v>
          </cell>
        </row>
      </sheetData>
      <sheetData sheetId="11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965</v>
          </cell>
          <cell r="J6">
            <v>965</v>
          </cell>
        </row>
        <row r="7">
          <cell r="H7" t="str">
            <v>105301-CES. LAS COMPAÑIAS</v>
          </cell>
          <cell r="I7">
            <v>806</v>
          </cell>
          <cell r="J7">
            <v>806</v>
          </cell>
        </row>
        <row r="8">
          <cell r="H8" t="str">
            <v>105302-CES. PEDRO AGUIRRE C.</v>
          </cell>
          <cell r="I8">
            <v>1018</v>
          </cell>
          <cell r="J8">
            <v>1018</v>
          </cell>
        </row>
        <row r="9">
          <cell r="H9" t="str">
            <v>105313-CES. SCHAFFHAUSER</v>
          </cell>
          <cell r="I9">
            <v>1081</v>
          </cell>
          <cell r="J9">
            <v>1081</v>
          </cell>
        </row>
        <row r="10">
          <cell r="H10" t="str">
            <v>105319-CES. CARDENAL R.S.H.</v>
          </cell>
          <cell r="I10">
            <v>918</v>
          </cell>
          <cell r="J10">
            <v>918</v>
          </cell>
        </row>
        <row r="11">
          <cell r="H11" t="str">
            <v>105325-CESFAM JUAN PABLO II</v>
          </cell>
          <cell r="I11">
            <v>760</v>
          </cell>
          <cell r="J11">
            <v>760</v>
          </cell>
        </row>
        <row r="12">
          <cell r="H12" t="str">
            <v xml:space="preserve">105400-P.S.R. ALGARROBITO            </v>
          </cell>
          <cell r="I12">
            <v>284</v>
          </cell>
          <cell r="J12">
            <v>284</v>
          </cell>
        </row>
        <row r="13">
          <cell r="H13" t="str">
            <v>105401-P.S.R. LAS ROJAS</v>
          </cell>
          <cell r="I13">
            <v>25</v>
          </cell>
          <cell r="J13">
            <v>25</v>
          </cell>
        </row>
        <row r="14">
          <cell r="H14" t="str">
            <v>105402-P.S.R. EL ROMERO</v>
          </cell>
          <cell r="I14">
            <v>32</v>
          </cell>
          <cell r="J14">
            <v>32</v>
          </cell>
        </row>
        <row r="15">
          <cell r="H15" t="str">
            <v>105499-P.S.R. LAMBERT</v>
          </cell>
          <cell r="I15">
            <v>41</v>
          </cell>
          <cell r="J15">
            <v>41</v>
          </cell>
        </row>
        <row r="16">
          <cell r="H16" t="str">
            <v>105700-CECOF VILLA EL INDIO</v>
          </cell>
          <cell r="I16">
            <v>122</v>
          </cell>
          <cell r="J16">
            <v>122</v>
          </cell>
        </row>
        <row r="17">
          <cell r="H17" t="str">
            <v>105701-CECOF VILLA ALEMANIA</v>
          </cell>
          <cell r="I17">
            <v>84</v>
          </cell>
          <cell r="J17">
            <v>84</v>
          </cell>
        </row>
        <row r="18">
          <cell r="H18" t="str">
            <v>105702-CECOF VILLA LAMBERT</v>
          </cell>
          <cell r="I18">
            <v>135</v>
          </cell>
          <cell r="J18">
            <v>135</v>
          </cell>
        </row>
        <row r="19">
          <cell r="H19" t="str">
            <v>Total 04101-LA SERENA</v>
          </cell>
          <cell r="I19">
            <v>6271</v>
          </cell>
          <cell r="J19">
            <v>6271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105101-HOSPITAL COQUIMBO</v>
          </cell>
          <cell r="I21">
            <v>35</v>
          </cell>
          <cell r="J21">
            <v>35</v>
          </cell>
        </row>
        <row r="22">
          <cell r="H22" t="str">
            <v>105303-CES. SAN JUAN</v>
          </cell>
          <cell r="I22">
            <v>1014</v>
          </cell>
          <cell r="J22">
            <v>1014</v>
          </cell>
        </row>
        <row r="23">
          <cell r="H23" t="str">
            <v>105304-CES. SANTA CECILIA</v>
          </cell>
          <cell r="I23">
            <v>996</v>
          </cell>
          <cell r="J23">
            <v>996</v>
          </cell>
        </row>
        <row r="24">
          <cell r="H24" t="str">
            <v>105305-CES. TIERRAS BLANCAS</v>
          </cell>
          <cell r="I24">
            <v>3406</v>
          </cell>
          <cell r="J24">
            <v>3406</v>
          </cell>
        </row>
        <row r="25">
          <cell r="H25" t="str">
            <v>105321-CES. RURAL  TONGOY</v>
          </cell>
          <cell r="I25">
            <v>371</v>
          </cell>
          <cell r="J25">
            <v>371</v>
          </cell>
        </row>
        <row r="26">
          <cell r="H26" t="str">
            <v>105323-CES. DR. SERGIO AGUILAR</v>
          </cell>
          <cell r="I26">
            <v>1538</v>
          </cell>
          <cell r="J26">
            <v>1538</v>
          </cell>
        </row>
        <row r="27">
          <cell r="H27" t="str">
            <v xml:space="preserve">105404-P.S.R. EL TANGUE                         </v>
          </cell>
          <cell r="I27">
            <v>10</v>
          </cell>
          <cell r="J27">
            <v>10</v>
          </cell>
        </row>
        <row r="28">
          <cell r="H28" t="str">
            <v>105405-P.S.R. GUANAQUEROS</v>
          </cell>
          <cell r="I28">
            <v>85</v>
          </cell>
          <cell r="J28">
            <v>85</v>
          </cell>
        </row>
        <row r="29">
          <cell r="H29" t="str">
            <v>105406-P.S.R. PAN DE AZUCAR</v>
          </cell>
          <cell r="I29">
            <v>352</v>
          </cell>
          <cell r="J29">
            <v>352</v>
          </cell>
        </row>
        <row r="30">
          <cell r="H30" t="str">
            <v>105407-P.S.R. TAMBILLOS</v>
          </cell>
          <cell r="I30">
            <v>23</v>
          </cell>
          <cell r="J30">
            <v>23</v>
          </cell>
        </row>
        <row r="31">
          <cell r="H31" t="str">
            <v>105705-CECOF EL ALBA</v>
          </cell>
          <cell r="I31">
            <v>112</v>
          </cell>
          <cell r="J31">
            <v>112</v>
          </cell>
        </row>
        <row r="32">
          <cell r="H32" t="str">
            <v>200273-CECOF PUNTA MIRA</v>
          </cell>
          <cell r="I32">
            <v>153</v>
          </cell>
          <cell r="J32">
            <v>153</v>
          </cell>
        </row>
        <row r="33">
          <cell r="H33" t="str">
            <v>Total 04102-COQUIMBO</v>
          </cell>
          <cell r="I33">
            <v>8095</v>
          </cell>
          <cell r="J33">
            <v>8095</v>
          </cell>
        </row>
        <row r="34">
          <cell r="H34" t="str">
            <v>04103-ANDACOLLO</v>
          </cell>
          <cell r="I34"/>
          <cell r="J34"/>
        </row>
        <row r="35">
          <cell r="H35" t="str">
            <v>105106-HOSPITAL ANDACOLLO</v>
          </cell>
          <cell r="I35">
            <v>386</v>
          </cell>
          <cell r="J35">
            <v>386</v>
          </cell>
        </row>
        <row r="36">
          <cell r="H36" t="str">
            <v>Total 04103-ANDACOLLO</v>
          </cell>
          <cell r="I36">
            <v>386</v>
          </cell>
          <cell r="J36">
            <v>386</v>
          </cell>
        </row>
        <row r="37">
          <cell r="H37" t="str">
            <v>04104-LA HIGUERA</v>
          </cell>
          <cell r="I37"/>
          <cell r="J37"/>
        </row>
        <row r="38">
          <cell r="H38" t="str">
            <v>105314-CES. LA HIGUERA</v>
          </cell>
          <cell r="I38">
            <v>52</v>
          </cell>
          <cell r="J38">
            <v>52</v>
          </cell>
        </row>
        <row r="39">
          <cell r="H39" t="str">
            <v xml:space="preserve">105500-P.S.R. CALETA HORNOS        </v>
          </cell>
          <cell r="I39">
            <v>45</v>
          </cell>
          <cell r="J39">
            <v>45</v>
          </cell>
        </row>
        <row r="40">
          <cell r="H40" t="str">
            <v>105505-P.S.R. LOS CHOROS</v>
          </cell>
          <cell r="I40">
            <v>28</v>
          </cell>
          <cell r="J40">
            <v>28</v>
          </cell>
        </row>
        <row r="41">
          <cell r="H41" t="str">
            <v>105506-P.S.R. EL TRAPICHE</v>
          </cell>
          <cell r="I41">
            <v>7</v>
          </cell>
          <cell r="J41">
            <v>7</v>
          </cell>
        </row>
        <row r="42">
          <cell r="H42" t="str">
            <v>Total 04104-LA HIGUERA</v>
          </cell>
          <cell r="I42">
            <v>132</v>
          </cell>
          <cell r="J42">
            <v>132</v>
          </cell>
        </row>
        <row r="43">
          <cell r="H43" t="str">
            <v>04105-PAIHUANO</v>
          </cell>
          <cell r="I43"/>
          <cell r="J43"/>
        </row>
        <row r="44">
          <cell r="H44" t="str">
            <v>105306-CES. PAIHUANO</v>
          </cell>
          <cell r="I44">
            <v>106</v>
          </cell>
          <cell r="J44">
            <v>106</v>
          </cell>
        </row>
        <row r="45">
          <cell r="H45" t="str">
            <v>105475-P.S.R. HORCON</v>
          </cell>
          <cell r="I45">
            <v>34</v>
          </cell>
          <cell r="J45">
            <v>34</v>
          </cell>
        </row>
        <row r="46">
          <cell r="H46" t="str">
            <v>105476-P.S.R. MONTE GRANDE</v>
          </cell>
          <cell r="I46">
            <v>28</v>
          </cell>
          <cell r="J46">
            <v>28</v>
          </cell>
        </row>
        <row r="47">
          <cell r="H47" t="str">
            <v>105477-P.S.R. PISCO ELQUI</v>
          </cell>
          <cell r="I47">
            <v>43</v>
          </cell>
          <cell r="J47">
            <v>43</v>
          </cell>
        </row>
        <row r="48">
          <cell r="H48" t="str">
            <v>Total 04105-PAIHUANO</v>
          </cell>
          <cell r="I48">
            <v>211</v>
          </cell>
          <cell r="J48">
            <v>211</v>
          </cell>
        </row>
        <row r="49">
          <cell r="H49" t="str">
            <v>04106-VICUÑA</v>
          </cell>
          <cell r="I49"/>
          <cell r="J49"/>
        </row>
        <row r="50">
          <cell r="H50" t="str">
            <v>105107-HOSPITAL VICUÑA</v>
          </cell>
          <cell r="I50">
            <v>610</v>
          </cell>
          <cell r="J50">
            <v>610</v>
          </cell>
        </row>
        <row r="51">
          <cell r="H51" t="str">
            <v>105467-P.S.R. DIAGUITAS</v>
          </cell>
          <cell r="I51">
            <v>78</v>
          </cell>
          <cell r="J51">
            <v>78</v>
          </cell>
        </row>
        <row r="52">
          <cell r="H52" t="str">
            <v>105468-P.S.R. EL MOLLE</v>
          </cell>
          <cell r="I52">
            <v>77</v>
          </cell>
          <cell r="J52">
            <v>77</v>
          </cell>
        </row>
        <row r="53">
          <cell r="H53" t="str">
            <v>105469-P.S.R. EL TAMBO</v>
          </cell>
          <cell r="I53">
            <v>77</v>
          </cell>
          <cell r="J53">
            <v>77</v>
          </cell>
        </row>
        <row r="54">
          <cell r="H54" t="str">
            <v>105470-P.S.R. HUANTA</v>
          </cell>
          <cell r="I54">
            <v>6</v>
          </cell>
          <cell r="J54">
            <v>6</v>
          </cell>
        </row>
        <row r="55">
          <cell r="H55" t="str">
            <v>105471-P.S.R. PERALILLO</v>
          </cell>
          <cell r="I55">
            <v>93</v>
          </cell>
          <cell r="J55">
            <v>93</v>
          </cell>
        </row>
        <row r="56">
          <cell r="H56" t="str">
            <v>105472-P.S.R. RIVADAVIA</v>
          </cell>
          <cell r="I56">
            <v>51</v>
          </cell>
          <cell r="J56">
            <v>51</v>
          </cell>
        </row>
        <row r="57">
          <cell r="H57" t="str">
            <v>105473-P.S.R. TALCUNA</v>
          </cell>
          <cell r="I57">
            <v>58</v>
          </cell>
          <cell r="J57">
            <v>58</v>
          </cell>
        </row>
        <row r="58">
          <cell r="H58" t="str">
            <v>105474-P.S.R. CHAPILCA</v>
          </cell>
          <cell r="I58">
            <v>21</v>
          </cell>
          <cell r="J58">
            <v>21</v>
          </cell>
        </row>
        <row r="59">
          <cell r="H59" t="str">
            <v>105502-P.S.R. CALINGASTA</v>
          </cell>
          <cell r="I59">
            <v>128</v>
          </cell>
          <cell r="J59">
            <v>128</v>
          </cell>
        </row>
        <row r="60">
          <cell r="H60" t="str">
            <v>105509-P.S.R. GUALLIGUAICA</v>
          </cell>
          <cell r="I60">
            <v>20</v>
          </cell>
          <cell r="J60">
            <v>20</v>
          </cell>
        </row>
        <row r="61">
          <cell r="H61" t="str">
            <v>Total 04106-VICUÑA</v>
          </cell>
          <cell r="I61">
            <v>1219</v>
          </cell>
          <cell r="J61">
            <v>1219</v>
          </cell>
        </row>
        <row r="62">
          <cell r="H62" t="str">
            <v>04201-ILLAPEL</v>
          </cell>
          <cell r="I62"/>
          <cell r="J62"/>
        </row>
        <row r="63">
          <cell r="H63" t="str">
            <v>105103-HOSPITAL ILLAPEL</v>
          </cell>
          <cell r="I63">
            <v>625</v>
          </cell>
          <cell r="J63">
            <v>625</v>
          </cell>
        </row>
        <row r="64">
          <cell r="H64" t="str">
            <v>105326-CESFAM SAN RAFAEL</v>
          </cell>
          <cell r="I64">
            <v>349</v>
          </cell>
          <cell r="J64">
            <v>349</v>
          </cell>
        </row>
        <row r="65">
          <cell r="H65" t="str">
            <v xml:space="preserve">105443-P.S.R. CARCAMO                   </v>
          </cell>
          <cell r="I65">
            <v>48</v>
          </cell>
          <cell r="J65">
            <v>48</v>
          </cell>
        </row>
        <row r="66">
          <cell r="H66" t="str">
            <v>105444-P.S.R. HUINTIL</v>
          </cell>
          <cell r="I66">
            <v>33</v>
          </cell>
          <cell r="J66">
            <v>33</v>
          </cell>
        </row>
        <row r="67">
          <cell r="H67" t="str">
            <v>105445-P.S.R. LIMAHUIDA</v>
          </cell>
          <cell r="I67">
            <v>23</v>
          </cell>
          <cell r="J67">
            <v>23</v>
          </cell>
        </row>
        <row r="68">
          <cell r="H68" t="str">
            <v>105446-P.S.R. MATANCILLA</v>
          </cell>
          <cell r="I68">
            <v>3</v>
          </cell>
          <cell r="J68">
            <v>3</v>
          </cell>
        </row>
        <row r="69">
          <cell r="H69" t="str">
            <v>105447-P.S.R. PERALILLO</v>
          </cell>
          <cell r="I69">
            <v>22</v>
          </cell>
          <cell r="J69">
            <v>22</v>
          </cell>
        </row>
        <row r="70">
          <cell r="H70" t="str">
            <v>105448-P.S.R. SANTA VIRGINIA</v>
          </cell>
          <cell r="I70">
            <v>36</v>
          </cell>
          <cell r="J70">
            <v>36</v>
          </cell>
        </row>
        <row r="71">
          <cell r="H71" t="str">
            <v>105449-P.S.R. TUNGA NORTE</v>
          </cell>
          <cell r="I71">
            <v>11</v>
          </cell>
          <cell r="J71">
            <v>11</v>
          </cell>
        </row>
        <row r="72">
          <cell r="H72" t="str">
            <v>105485-P.S.R. PLAN DE HORNOS</v>
          </cell>
          <cell r="I72">
            <v>47</v>
          </cell>
          <cell r="J72">
            <v>47</v>
          </cell>
        </row>
        <row r="73">
          <cell r="H73" t="str">
            <v>105486-P.S.R. TUNGA SUR</v>
          </cell>
          <cell r="I73">
            <v>18</v>
          </cell>
          <cell r="J73">
            <v>18</v>
          </cell>
        </row>
        <row r="74">
          <cell r="H74" t="str">
            <v>105487-P.S.R. CAÑAS UNO</v>
          </cell>
          <cell r="I74">
            <v>39</v>
          </cell>
          <cell r="J74">
            <v>39</v>
          </cell>
        </row>
        <row r="75">
          <cell r="H75" t="str">
            <v>105496-P.S.R. PINTACURA SUR</v>
          </cell>
          <cell r="I75">
            <v>20</v>
          </cell>
          <cell r="J75">
            <v>20</v>
          </cell>
        </row>
        <row r="76">
          <cell r="H76" t="str">
            <v>105504-P.S.R. SOCAVON</v>
          </cell>
          <cell r="I76">
            <v>24</v>
          </cell>
          <cell r="J76">
            <v>24</v>
          </cell>
        </row>
        <row r="77">
          <cell r="H77" t="str">
            <v>Total 04201-ILLAPEL</v>
          </cell>
          <cell r="I77">
            <v>1298</v>
          </cell>
          <cell r="J77">
            <v>1298</v>
          </cell>
        </row>
        <row r="78">
          <cell r="H78" t="str">
            <v>04202-CANELA</v>
          </cell>
          <cell r="I78"/>
          <cell r="J78"/>
        </row>
        <row r="79">
          <cell r="H79" t="str">
            <v>105309-CES. RURAL CANELA</v>
          </cell>
          <cell r="I79">
            <v>215</v>
          </cell>
          <cell r="J79">
            <v>215</v>
          </cell>
        </row>
        <row r="80">
          <cell r="H80" t="str">
            <v xml:space="preserve">105450-P.S.R. MINCHA NORTE            </v>
          </cell>
          <cell r="I80">
            <v>100</v>
          </cell>
          <cell r="J80">
            <v>100</v>
          </cell>
        </row>
        <row r="81">
          <cell r="H81" t="str">
            <v>105451-P.S.R. AGUA FRIA</v>
          </cell>
          <cell r="I81">
            <v>22</v>
          </cell>
          <cell r="J81">
            <v>22</v>
          </cell>
        </row>
        <row r="82">
          <cell r="H82" t="str">
            <v>105482-P.S.R. CANELA ALTA</v>
          </cell>
          <cell r="I82">
            <v>51</v>
          </cell>
          <cell r="J82">
            <v>51</v>
          </cell>
        </row>
        <row r="83">
          <cell r="H83" t="str">
            <v>105483-P.S.R. LOS RULOS</v>
          </cell>
          <cell r="I83">
            <v>9</v>
          </cell>
          <cell r="J83">
            <v>9</v>
          </cell>
        </row>
        <row r="84">
          <cell r="H84" t="str">
            <v>105484-P.S.R. HUENTELAUQUEN</v>
          </cell>
          <cell r="I84">
            <v>37</v>
          </cell>
          <cell r="J84">
            <v>37</v>
          </cell>
        </row>
        <row r="85">
          <cell r="H85" t="str">
            <v>105488-P.S.R. ESPIRITU SANTO</v>
          </cell>
          <cell r="I85">
            <v>10</v>
          </cell>
          <cell r="J85">
            <v>10</v>
          </cell>
        </row>
        <row r="86">
          <cell r="H86" t="str">
            <v>105493-P.S.R. MINCHA SUR</v>
          </cell>
          <cell r="I86">
            <v>13</v>
          </cell>
          <cell r="J86">
            <v>13</v>
          </cell>
        </row>
        <row r="87">
          <cell r="H87" t="str">
            <v>105497-P.S.R. JABONERIA</v>
          </cell>
          <cell r="I87">
            <v>5</v>
          </cell>
          <cell r="J87">
            <v>5</v>
          </cell>
        </row>
        <row r="88">
          <cell r="H88" t="str">
            <v>105498-P.S.R. QUEBRADA DE LINARES</v>
          </cell>
          <cell r="I88">
            <v>5</v>
          </cell>
          <cell r="J88">
            <v>5</v>
          </cell>
        </row>
        <row r="89">
          <cell r="H89" t="str">
            <v>Total 04202-CANELA</v>
          </cell>
          <cell r="I89">
            <v>467</v>
          </cell>
          <cell r="J89">
            <v>467</v>
          </cell>
        </row>
        <row r="90">
          <cell r="H90" t="str">
            <v>04203-LOS VILOS</v>
          </cell>
          <cell r="I90"/>
          <cell r="J90"/>
        </row>
        <row r="91">
          <cell r="H91" t="str">
            <v>105108-HOSPITAL LOS VILOS</v>
          </cell>
          <cell r="I91">
            <v>604</v>
          </cell>
          <cell r="J91">
            <v>604</v>
          </cell>
        </row>
        <row r="92">
          <cell r="H92" t="str">
            <v xml:space="preserve">105478-P.S.R. CAIMANES                   </v>
          </cell>
          <cell r="I92">
            <v>123</v>
          </cell>
          <cell r="J92">
            <v>123</v>
          </cell>
        </row>
        <row r="93">
          <cell r="H93" t="str">
            <v>105479-P.S.R. GUANGUALI</v>
          </cell>
          <cell r="I93">
            <v>37</v>
          </cell>
          <cell r="J93">
            <v>37</v>
          </cell>
        </row>
        <row r="94">
          <cell r="H94" t="str">
            <v>105480-P.S.R. QUILIMARI</v>
          </cell>
          <cell r="I94">
            <v>59</v>
          </cell>
          <cell r="J94">
            <v>59</v>
          </cell>
        </row>
        <row r="95">
          <cell r="H95" t="str">
            <v>105481-P.S.R. TILAMA</v>
          </cell>
          <cell r="I95">
            <v>21</v>
          </cell>
          <cell r="J95">
            <v>21</v>
          </cell>
        </row>
        <row r="96">
          <cell r="H96" t="str">
            <v>105511-P.S.R. LOS CONDORES</v>
          </cell>
          <cell r="I96">
            <v>27</v>
          </cell>
          <cell r="J96">
            <v>27</v>
          </cell>
        </row>
        <row r="97">
          <cell r="H97" t="str">
            <v>Total 04203-LOS VILOS</v>
          </cell>
          <cell r="I97">
            <v>871</v>
          </cell>
          <cell r="J97">
            <v>871</v>
          </cell>
        </row>
        <row r="98">
          <cell r="H98" t="str">
            <v>04204-SALAMANCA</v>
          </cell>
          <cell r="I98"/>
          <cell r="J98"/>
        </row>
        <row r="99">
          <cell r="H99" t="str">
            <v>105104-HOSPITAL SALAMANCA</v>
          </cell>
          <cell r="I99">
            <v>528</v>
          </cell>
          <cell r="J99">
            <v>528</v>
          </cell>
        </row>
        <row r="100">
          <cell r="H100" t="str">
            <v xml:space="preserve">105452-P.S.R. CUNCUMEN                 </v>
          </cell>
          <cell r="I100">
            <v>322</v>
          </cell>
          <cell r="J100">
            <v>322</v>
          </cell>
        </row>
        <row r="101">
          <cell r="H101" t="str">
            <v>105453-P.S.R. TRANQUILLA</v>
          </cell>
          <cell r="I101">
            <v>45</v>
          </cell>
          <cell r="J101">
            <v>45</v>
          </cell>
        </row>
        <row r="102">
          <cell r="H102" t="str">
            <v>105454-P.S.R. CUNLAGUA</v>
          </cell>
          <cell r="I102">
            <v>17</v>
          </cell>
          <cell r="J102">
            <v>17</v>
          </cell>
        </row>
        <row r="103">
          <cell r="H103" t="str">
            <v>105455-P.S.R. CHILLEPIN</v>
          </cell>
          <cell r="I103">
            <v>54</v>
          </cell>
          <cell r="J103">
            <v>54</v>
          </cell>
        </row>
        <row r="104">
          <cell r="H104" t="str">
            <v>105456-P.S.R. LLIMPO</v>
          </cell>
          <cell r="I104">
            <v>56</v>
          </cell>
          <cell r="J104">
            <v>56</v>
          </cell>
        </row>
        <row r="105">
          <cell r="H105" t="str">
            <v>105457-P.S.R. SAN AGUSTIN</v>
          </cell>
          <cell r="I105">
            <v>47</v>
          </cell>
          <cell r="J105">
            <v>47</v>
          </cell>
        </row>
        <row r="106">
          <cell r="H106" t="str">
            <v>105458-P.S.R. TAHUINCO</v>
          </cell>
          <cell r="I106">
            <v>40</v>
          </cell>
          <cell r="J106">
            <v>40</v>
          </cell>
        </row>
        <row r="107">
          <cell r="H107" t="str">
            <v>105491-P.S.R. QUELEN BAJO</v>
          </cell>
          <cell r="I107">
            <v>48</v>
          </cell>
          <cell r="J107">
            <v>48</v>
          </cell>
        </row>
        <row r="108">
          <cell r="H108" t="str">
            <v>105492-P.S.R. CAMISA</v>
          </cell>
          <cell r="I108">
            <v>36</v>
          </cell>
          <cell r="J108">
            <v>36</v>
          </cell>
        </row>
        <row r="109">
          <cell r="H109" t="str">
            <v>105501-P.S.R. ARBOLEDA GRANDE</v>
          </cell>
          <cell r="I109">
            <v>36</v>
          </cell>
          <cell r="J109">
            <v>36</v>
          </cell>
        </row>
        <row r="110">
          <cell r="H110" t="str">
            <v>Total 04204-SALAMANCA</v>
          </cell>
          <cell r="I110">
            <v>1229</v>
          </cell>
          <cell r="J110">
            <v>1229</v>
          </cell>
        </row>
        <row r="111">
          <cell r="H111" t="str">
            <v>04301-OVALLE</v>
          </cell>
          <cell r="I111"/>
          <cell r="J111"/>
        </row>
        <row r="112">
          <cell r="H112" t="str">
            <v>105315-CES. RURAL C. DE TAMAYA</v>
          </cell>
          <cell r="I112">
            <v>283</v>
          </cell>
          <cell r="J112">
            <v>283</v>
          </cell>
        </row>
        <row r="113">
          <cell r="H113" t="str">
            <v>105317-CES. JORGE JORDAN D.</v>
          </cell>
          <cell r="I113">
            <v>1162</v>
          </cell>
          <cell r="J113">
            <v>1162</v>
          </cell>
        </row>
        <row r="114">
          <cell r="H114" t="str">
            <v>105322-CES. MARCOS MACUADA</v>
          </cell>
          <cell r="I114">
            <v>1395</v>
          </cell>
          <cell r="J114">
            <v>1395</v>
          </cell>
        </row>
        <row r="115">
          <cell r="H115" t="str">
            <v>105324-CES. SOTAQUI</v>
          </cell>
          <cell r="I115">
            <v>245</v>
          </cell>
          <cell r="J115">
            <v>245</v>
          </cell>
        </row>
        <row r="116">
          <cell r="H116" t="str">
            <v>105415-P.S.R. BARRAZA</v>
          </cell>
          <cell r="I116">
            <v>80</v>
          </cell>
          <cell r="J116">
            <v>80</v>
          </cell>
        </row>
        <row r="117">
          <cell r="H117" t="str">
            <v xml:space="preserve">105416-P.S.R. CAMARICO                  </v>
          </cell>
          <cell r="I117">
            <v>189</v>
          </cell>
          <cell r="J117">
            <v>189</v>
          </cell>
        </row>
        <row r="118">
          <cell r="H118" t="str">
            <v>105417-P.S.R. ALCONES BAJOS</v>
          </cell>
          <cell r="I118">
            <v>50</v>
          </cell>
          <cell r="J118">
            <v>50</v>
          </cell>
        </row>
        <row r="119">
          <cell r="H119" t="str">
            <v>105419-P.S.R. LAS SOSSAS</v>
          </cell>
          <cell r="I119">
            <v>29</v>
          </cell>
          <cell r="J119">
            <v>29</v>
          </cell>
        </row>
        <row r="120">
          <cell r="H120" t="str">
            <v>105420-P.S.R. LIMARI</v>
          </cell>
          <cell r="I120">
            <v>153</v>
          </cell>
          <cell r="J120">
            <v>153</v>
          </cell>
        </row>
        <row r="121">
          <cell r="H121" t="str">
            <v>105422-P.S.R. HORNILLOS</v>
          </cell>
          <cell r="I121">
            <v>28</v>
          </cell>
          <cell r="J121">
            <v>28</v>
          </cell>
        </row>
        <row r="122">
          <cell r="H122" t="str">
            <v>105437-P.S.R. CHALINGA</v>
          </cell>
          <cell r="I122">
            <v>48</v>
          </cell>
          <cell r="J122">
            <v>48</v>
          </cell>
        </row>
        <row r="123">
          <cell r="H123" t="str">
            <v>105439-P.S.R. CERRO BLANCO</v>
          </cell>
          <cell r="I123">
            <v>17</v>
          </cell>
          <cell r="J123">
            <v>17</v>
          </cell>
        </row>
        <row r="124">
          <cell r="H124" t="str">
            <v>105507-P.S.R. HUAMALATA</v>
          </cell>
          <cell r="I124">
            <v>102</v>
          </cell>
          <cell r="J124">
            <v>102</v>
          </cell>
        </row>
        <row r="125">
          <cell r="H125" t="str">
            <v>105510-P.S.R. RECOLETA</v>
          </cell>
          <cell r="I125">
            <v>88</v>
          </cell>
          <cell r="J125">
            <v>88</v>
          </cell>
        </row>
        <row r="126">
          <cell r="H126" t="str">
            <v>105722-CECOF SAN JOSE DE LA DEHESA</v>
          </cell>
          <cell r="I126">
            <v>266</v>
          </cell>
          <cell r="J126">
            <v>266</v>
          </cell>
        </row>
        <row r="127">
          <cell r="H127" t="str">
            <v>105723-CECOF LIMARI</v>
          </cell>
          <cell r="I127">
            <v>163</v>
          </cell>
          <cell r="J127">
            <v>163</v>
          </cell>
        </row>
        <row r="128">
          <cell r="H128" t="str">
            <v>200258-CECOF LOS COPIHUES</v>
          </cell>
          <cell r="I128">
            <v>95</v>
          </cell>
          <cell r="J128">
            <v>95</v>
          </cell>
        </row>
        <row r="129">
          <cell r="H129" t="str">
            <v>Total 04301-OVALLE</v>
          </cell>
          <cell r="I129">
            <v>4393</v>
          </cell>
          <cell r="J129">
            <v>4393</v>
          </cell>
        </row>
        <row r="130">
          <cell r="H130" t="str">
            <v>04302-COMBARBALÁ</v>
          </cell>
          <cell r="I130"/>
          <cell r="J130"/>
        </row>
        <row r="131">
          <cell r="H131" t="str">
            <v>105105-HOSPITAL COMBARBALA</v>
          </cell>
          <cell r="I131">
            <v>260</v>
          </cell>
          <cell r="J131">
            <v>260</v>
          </cell>
        </row>
        <row r="132">
          <cell r="H132" t="str">
            <v>105433-P.S.R. SAN LORENZO</v>
          </cell>
          <cell r="I132">
            <v>2</v>
          </cell>
          <cell r="J132">
            <v>2</v>
          </cell>
        </row>
        <row r="133">
          <cell r="H133" t="str">
            <v>105434-P.S.R. SAN MARCOS</v>
          </cell>
          <cell r="I133">
            <v>45</v>
          </cell>
          <cell r="J133">
            <v>45</v>
          </cell>
        </row>
        <row r="134">
          <cell r="H134" t="str">
            <v>105441-P.S.R. MANQUEHUA</v>
          </cell>
          <cell r="I134">
            <v>25</v>
          </cell>
          <cell r="J134">
            <v>25</v>
          </cell>
        </row>
        <row r="135">
          <cell r="H135" t="str">
            <v xml:space="preserve">105459-P.S.R. BARRANCAS                </v>
          </cell>
          <cell r="I135">
            <v>34</v>
          </cell>
          <cell r="J135">
            <v>34</v>
          </cell>
        </row>
        <row r="136">
          <cell r="H136" t="str">
            <v>105460-P.S.R. COGOTI 18</v>
          </cell>
          <cell r="I136">
            <v>52</v>
          </cell>
          <cell r="J136">
            <v>52</v>
          </cell>
        </row>
        <row r="137">
          <cell r="H137" t="str">
            <v>105461-P.S.R. EL HUACHO</v>
          </cell>
          <cell r="I137">
            <v>10</v>
          </cell>
          <cell r="J137">
            <v>10</v>
          </cell>
        </row>
        <row r="138">
          <cell r="H138" t="str">
            <v>105462-P.S.R. EL SAUCE</v>
          </cell>
          <cell r="I138">
            <v>25</v>
          </cell>
          <cell r="J138">
            <v>25</v>
          </cell>
        </row>
        <row r="139">
          <cell r="H139" t="str">
            <v>105463-P.S.R. QUILITAPIA</v>
          </cell>
          <cell r="I139">
            <v>63</v>
          </cell>
          <cell r="J139">
            <v>63</v>
          </cell>
        </row>
        <row r="140">
          <cell r="H140" t="str">
            <v>105464-P.S.R. LA LIGUA</v>
          </cell>
          <cell r="I140">
            <v>27</v>
          </cell>
          <cell r="J140">
            <v>27</v>
          </cell>
        </row>
        <row r="141">
          <cell r="H141" t="str">
            <v>105465-P.S.R. RAMADILLA</v>
          </cell>
          <cell r="I141">
            <v>20</v>
          </cell>
          <cell r="J141">
            <v>20</v>
          </cell>
        </row>
        <row r="142">
          <cell r="H142" t="str">
            <v>105466-P.S.R. VALLE HERMOSO</v>
          </cell>
          <cell r="I142">
            <v>14</v>
          </cell>
          <cell r="J142">
            <v>14</v>
          </cell>
        </row>
        <row r="143">
          <cell r="H143" t="str">
            <v>105490-P.S.R. EL DURAZNO</v>
          </cell>
          <cell r="I143">
            <v>18</v>
          </cell>
          <cell r="J143">
            <v>18</v>
          </cell>
        </row>
        <row r="144">
          <cell r="H144" t="str">
            <v>Total 04302-COMBARBALÁ</v>
          </cell>
          <cell r="I144">
            <v>595</v>
          </cell>
          <cell r="J144">
            <v>595</v>
          </cell>
        </row>
        <row r="145">
          <cell r="H145" t="str">
            <v>04304-MONTE PATRIA</v>
          </cell>
          <cell r="I145"/>
          <cell r="J145"/>
        </row>
        <row r="146">
          <cell r="H146" t="str">
            <v>105307-CES. RURAL MONTE PATRIA</v>
          </cell>
          <cell r="I146">
            <v>340</v>
          </cell>
          <cell r="J146">
            <v>340</v>
          </cell>
        </row>
        <row r="147">
          <cell r="H147" t="str">
            <v>105311-CES. RURAL CHAÑARAL ALTO</v>
          </cell>
          <cell r="I147">
            <v>191</v>
          </cell>
          <cell r="J147">
            <v>191</v>
          </cell>
        </row>
        <row r="148">
          <cell r="H148" t="str">
            <v>105312-CES. RURAL CAREN</v>
          </cell>
          <cell r="I148">
            <v>128</v>
          </cell>
          <cell r="J148">
            <v>128</v>
          </cell>
        </row>
        <row r="149">
          <cell r="H149" t="str">
            <v>105318-CES. RURAL EL PALQUI</v>
          </cell>
          <cell r="I149">
            <v>371</v>
          </cell>
          <cell r="J149">
            <v>371</v>
          </cell>
        </row>
        <row r="150">
          <cell r="H150" t="str">
            <v>105425-P.S.R. CHILECITO</v>
          </cell>
          <cell r="I150">
            <v>12</v>
          </cell>
          <cell r="J150">
            <v>12</v>
          </cell>
        </row>
        <row r="151">
          <cell r="H151" t="str">
            <v>105427-P.S.R. HACIENDA VALDIVIA</v>
          </cell>
          <cell r="I151">
            <v>42</v>
          </cell>
          <cell r="J151">
            <v>42</v>
          </cell>
        </row>
        <row r="152">
          <cell r="H152" t="str">
            <v>105428-P.S.R. HUATULAME</v>
          </cell>
          <cell r="I152">
            <v>38</v>
          </cell>
          <cell r="J152">
            <v>38</v>
          </cell>
        </row>
        <row r="153">
          <cell r="H153" t="str">
            <v>105430-P.S.R. MIALQUI</v>
          </cell>
          <cell r="I153">
            <v>15</v>
          </cell>
          <cell r="J153">
            <v>15</v>
          </cell>
        </row>
        <row r="154">
          <cell r="H154" t="str">
            <v>105431-P.S.R. PEDREGAL</v>
          </cell>
          <cell r="I154">
            <v>35</v>
          </cell>
          <cell r="J154">
            <v>35</v>
          </cell>
        </row>
        <row r="155">
          <cell r="H155" t="str">
            <v>105432-P.S.R. RAPEL</v>
          </cell>
          <cell r="I155">
            <v>62</v>
          </cell>
          <cell r="J155">
            <v>62</v>
          </cell>
        </row>
        <row r="156">
          <cell r="H156" t="str">
            <v>105435-P.S.R. TULAHUEN</v>
          </cell>
          <cell r="I156">
            <v>51</v>
          </cell>
          <cell r="J156">
            <v>51</v>
          </cell>
        </row>
        <row r="157">
          <cell r="H157" t="str">
            <v>105436-P.S.R. EL MAITEN</v>
          </cell>
          <cell r="I157">
            <v>16</v>
          </cell>
          <cell r="J157">
            <v>16</v>
          </cell>
        </row>
        <row r="158">
          <cell r="H158" t="str">
            <v>105489-P.S.R. RAMADAS DE TULAHUEN</v>
          </cell>
          <cell r="I158">
            <v>19</v>
          </cell>
          <cell r="J158">
            <v>19</v>
          </cell>
        </row>
        <row r="159">
          <cell r="H159" t="str">
            <v>Total 04304-MONTE PATRIA</v>
          </cell>
          <cell r="I159">
            <v>1320</v>
          </cell>
          <cell r="J159">
            <v>1320</v>
          </cell>
        </row>
        <row r="160">
          <cell r="H160" t="str">
            <v>04304-PUNITAQUI</v>
          </cell>
          <cell r="I160"/>
          <cell r="J160"/>
        </row>
        <row r="161">
          <cell r="H161" t="str">
            <v>105308-CES. RURAL PUNITAQUI</v>
          </cell>
          <cell r="I161">
            <v>594</v>
          </cell>
          <cell r="J161">
            <v>594</v>
          </cell>
        </row>
        <row r="162">
          <cell r="H162" t="str">
            <v>105440-P.S.R. DIVISADERO</v>
          </cell>
          <cell r="I162">
            <v>79</v>
          </cell>
          <cell r="J162">
            <v>79</v>
          </cell>
        </row>
        <row r="163">
          <cell r="H163" t="str">
            <v>105442-P.S.R. SAN PEDRO DE QUILES</v>
          </cell>
          <cell r="I163">
            <v>8</v>
          </cell>
          <cell r="J163">
            <v>8</v>
          </cell>
        </row>
        <row r="164">
          <cell r="H164" t="str">
            <v xml:space="preserve">105508-P.S.R. EL PARRAL DE QUILES  </v>
          </cell>
          <cell r="I164">
            <v>13</v>
          </cell>
          <cell r="J164">
            <v>13</v>
          </cell>
        </row>
        <row r="165">
          <cell r="H165" t="str">
            <v>Total 04304-PUNITAQUI</v>
          </cell>
          <cell r="I165">
            <v>694</v>
          </cell>
          <cell r="J165">
            <v>694</v>
          </cell>
        </row>
        <row r="166">
          <cell r="H166" t="str">
            <v>04305-RIO HURTADO</v>
          </cell>
          <cell r="I166"/>
          <cell r="J166"/>
        </row>
        <row r="167">
          <cell r="H167" t="str">
            <v>105310-CES. RURAL PICHASCA</v>
          </cell>
          <cell r="I167">
            <v>107</v>
          </cell>
          <cell r="J167">
            <v>107</v>
          </cell>
        </row>
        <row r="168">
          <cell r="H168" t="str">
            <v>105409-P.S.R. EL CHAÑAR</v>
          </cell>
          <cell r="I168">
            <v>6</v>
          </cell>
          <cell r="J168">
            <v>6</v>
          </cell>
        </row>
        <row r="169">
          <cell r="H169" t="str">
            <v>105410-P.S.R. HURTADO</v>
          </cell>
          <cell r="I169">
            <v>29</v>
          </cell>
          <cell r="J169">
            <v>29</v>
          </cell>
        </row>
        <row r="170">
          <cell r="H170" t="str">
            <v>105411-P.S.R. LAS BREAS</v>
          </cell>
          <cell r="I170">
            <v>13</v>
          </cell>
          <cell r="J170">
            <v>13</v>
          </cell>
        </row>
        <row r="171">
          <cell r="H171" t="str">
            <v>105413-P.S.R. SAMO ALTO</v>
          </cell>
          <cell r="I171">
            <v>42</v>
          </cell>
          <cell r="J171">
            <v>42</v>
          </cell>
        </row>
        <row r="172">
          <cell r="H172" t="str">
            <v>105414-P.S.R. SERON</v>
          </cell>
          <cell r="I172">
            <v>35</v>
          </cell>
          <cell r="J172">
            <v>35</v>
          </cell>
        </row>
        <row r="173">
          <cell r="H173" t="str">
            <v>105503-P.S.R. TABAQUEROS</v>
          </cell>
          <cell r="I173">
            <v>19</v>
          </cell>
          <cell r="J173">
            <v>19</v>
          </cell>
        </row>
        <row r="174">
          <cell r="H174" t="str">
            <v>Total 04305-RIO HURTADO</v>
          </cell>
          <cell r="I174">
            <v>251</v>
          </cell>
          <cell r="J174">
            <v>251</v>
          </cell>
        </row>
        <row r="175">
          <cell r="H175" t="str">
            <v>Total general</v>
          </cell>
          <cell r="I175">
            <v>27432</v>
          </cell>
          <cell r="J175">
            <v>27432</v>
          </cell>
        </row>
      </sheetData>
      <sheetData sheetId="12">
        <row r="3">
          <cell r="H3" t="str">
            <v>Suma de Total</v>
          </cell>
          <cell r="I3" t="str">
            <v>Etiquetas de columna</v>
          </cell>
          <cell r="Z3" t="str">
            <v>Suma de Total</v>
          </cell>
          <cell r="AA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 t="str">
            <v>Total general</v>
          </cell>
          <cell r="Z4" t="str">
            <v>Etiquetas de fila</v>
          </cell>
          <cell r="AA4">
            <v>1</v>
          </cell>
          <cell r="AB4">
            <v>2</v>
          </cell>
          <cell r="AC4">
            <v>3</v>
          </cell>
          <cell r="AD4">
            <v>4</v>
          </cell>
          <cell r="AE4">
            <v>5</v>
          </cell>
          <cell r="AF4">
            <v>6</v>
          </cell>
          <cell r="AG4">
            <v>7</v>
          </cell>
          <cell r="AH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Z5" t="str">
            <v>04101-LA SERENA</v>
          </cell>
          <cell r="AA5"/>
          <cell r="AB5"/>
          <cell r="AC5"/>
          <cell r="AD5"/>
          <cell r="AE5"/>
          <cell r="AF5"/>
          <cell r="AG5"/>
          <cell r="AH5"/>
        </row>
        <row r="6">
          <cell r="H6" t="str">
            <v>105300-CES. CARDENAL CARO</v>
          </cell>
          <cell r="I6">
            <v>13</v>
          </cell>
          <cell r="J6">
            <v>15</v>
          </cell>
          <cell r="K6">
            <v>3</v>
          </cell>
          <cell r="L6">
            <v>16</v>
          </cell>
          <cell r="M6">
            <v>15</v>
          </cell>
          <cell r="N6">
            <v>10</v>
          </cell>
          <cell r="O6">
            <v>6</v>
          </cell>
          <cell r="P6">
            <v>78</v>
          </cell>
          <cell r="Z6" t="str">
            <v>105300-CES. CARDENAL CARO</v>
          </cell>
          <cell r="AA6">
            <v>5</v>
          </cell>
          <cell r="AB6">
            <v>4</v>
          </cell>
          <cell r="AC6">
            <v>3</v>
          </cell>
          <cell r="AD6">
            <v>5</v>
          </cell>
          <cell r="AE6">
            <v>8</v>
          </cell>
          <cell r="AF6">
            <v>18</v>
          </cell>
          <cell r="AG6">
            <v>2</v>
          </cell>
          <cell r="AH6">
            <v>45</v>
          </cell>
        </row>
        <row r="7">
          <cell r="H7" t="str">
            <v>105301-CES. LAS COMPAÑIAS</v>
          </cell>
          <cell r="I7">
            <v>14</v>
          </cell>
          <cell r="J7"/>
          <cell r="K7">
            <v>21</v>
          </cell>
          <cell r="L7">
            <v>12</v>
          </cell>
          <cell r="M7">
            <v>17</v>
          </cell>
          <cell r="N7">
            <v>34</v>
          </cell>
          <cell r="O7">
            <v>21</v>
          </cell>
          <cell r="P7">
            <v>119</v>
          </cell>
          <cell r="Z7" t="str">
            <v>105301-CES. LAS COMPAÑIAS</v>
          </cell>
          <cell r="AA7">
            <v>13</v>
          </cell>
          <cell r="AB7">
            <v>0</v>
          </cell>
          <cell r="AC7">
            <v>11</v>
          </cell>
          <cell r="AD7">
            <v>12</v>
          </cell>
          <cell r="AE7">
            <v>23</v>
          </cell>
          <cell r="AF7">
            <v>12</v>
          </cell>
          <cell r="AG7">
            <v>21</v>
          </cell>
          <cell r="AH7">
            <v>92</v>
          </cell>
        </row>
        <row r="8">
          <cell r="H8" t="str">
            <v>105302-CES. PEDRO AGUIRRE C.</v>
          </cell>
          <cell r="I8">
            <v>10</v>
          </cell>
          <cell r="J8">
            <v>12</v>
          </cell>
          <cell r="K8">
            <v>18</v>
          </cell>
          <cell r="L8">
            <v>13</v>
          </cell>
          <cell r="M8">
            <v>16</v>
          </cell>
          <cell r="N8">
            <v>14</v>
          </cell>
          <cell r="O8">
            <v>14</v>
          </cell>
          <cell r="P8">
            <v>97</v>
          </cell>
          <cell r="Z8" t="str">
            <v>105302-CES. PEDRO AGUIRRE C.</v>
          </cell>
          <cell r="AA8">
            <v>0</v>
          </cell>
          <cell r="AB8">
            <v>1</v>
          </cell>
          <cell r="AC8">
            <v>2</v>
          </cell>
          <cell r="AD8">
            <v>1</v>
          </cell>
          <cell r="AE8">
            <v>7</v>
          </cell>
          <cell r="AF8">
            <v>25</v>
          </cell>
          <cell r="AG8">
            <v>1</v>
          </cell>
          <cell r="AH8">
            <v>37</v>
          </cell>
        </row>
        <row r="9">
          <cell r="H9" t="str">
            <v>105313-CES. SCHAFFHAUSER</v>
          </cell>
          <cell r="I9">
            <v>8</v>
          </cell>
          <cell r="J9">
            <v>5</v>
          </cell>
          <cell r="K9">
            <v>6</v>
          </cell>
          <cell r="L9">
            <v>19</v>
          </cell>
          <cell r="M9">
            <v>8</v>
          </cell>
          <cell r="N9"/>
          <cell r="O9">
            <v>13</v>
          </cell>
          <cell r="P9">
            <v>59</v>
          </cell>
          <cell r="Z9" t="str">
            <v>105319-CES. CARDENAL R.S.H.</v>
          </cell>
          <cell r="AA9"/>
          <cell r="AB9"/>
          <cell r="AC9"/>
          <cell r="AD9">
            <v>4</v>
          </cell>
          <cell r="AE9"/>
          <cell r="AF9">
            <v>27</v>
          </cell>
          <cell r="AG9"/>
          <cell r="AH9">
            <v>31</v>
          </cell>
        </row>
        <row r="10">
          <cell r="H10" t="str">
            <v>105319-CES. CARDENAL R.S.H.</v>
          </cell>
          <cell r="I10">
            <v>9</v>
          </cell>
          <cell r="J10">
            <v>15</v>
          </cell>
          <cell r="K10">
            <v>14</v>
          </cell>
          <cell r="L10">
            <v>12</v>
          </cell>
          <cell r="M10">
            <v>30</v>
          </cell>
          <cell r="N10">
            <v>5</v>
          </cell>
          <cell r="O10">
            <v>7</v>
          </cell>
          <cell r="P10">
            <v>92</v>
          </cell>
          <cell r="Z10" t="str">
            <v>105325-CESFAM JUAN PABLO II</v>
          </cell>
          <cell r="AA10">
            <v>1</v>
          </cell>
          <cell r="AB10"/>
          <cell r="AC10"/>
          <cell r="AD10"/>
          <cell r="AE10"/>
          <cell r="AF10">
            <v>2</v>
          </cell>
          <cell r="AG10"/>
          <cell r="AH10">
            <v>3</v>
          </cell>
        </row>
        <row r="11">
          <cell r="H11" t="str">
            <v>105325-CESFAM JUAN PABLO II</v>
          </cell>
          <cell r="I11">
            <v>10</v>
          </cell>
          <cell r="J11">
            <v>9</v>
          </cell>
          <cell r="K11">
            <v>17</v>
          </cell>
          <cell r="L11">
            <v>1</v>
          </cell>
          <cell r="M11">
            <v>11</v>
          </cell>
          <cell r="N11">
            <v>4</v>
          </cell>
          <cell r="O11">
            <v>17</v>
          </cell>
          <cell r="P11">
            <v>69</v>
          </cell>
          <cell r="Z11" t="str">
            <v xml:space="preserve">105400-P.S.R. ALGARROBITO            </v>
          </cell>
          <cell r="AA11">
            <v>1</v>
          </cell>
          <cell r="AB11"/>
          <cell r="AC11"/>
          <cell r="AD11"/>
          <cell r="AE11"/>
          <cell r="AF11"/>
          <cell r="AG11"/>
          <cell r="AH11">
            <v>1</v>
          </cell>
        </row>
        <row r="12">
          <cell r="H12" t="str">
            <v xml:space="preserve">105400-P.S.R. ALGARROBITO            </v>
          </cell>
          <cell r="I12">
            <v>0</v>
          </cell>
          <cell r="J12">
            <v>2</v>
          </cell>
          <cell r="K12">
            <v>2</v>
          </cell>
          <cell r="L12">
            <v>0</v>
          </cell>
          <cell r="M12"/>
          <cell r="N12">
            <v>2</v>
          </cell>
          <cell r="O12">
            <v>4</v>
          </cell>
          <cell r="P12">
            <v>10</v>
          </cell>
          <cell r="Z12" t="str">
            <v>105700-CECOF VILLA EL INDIO</v>
          </cell>
          <cell r="AA12"/>
          <cell r="AB12"/>
          <cell r="AC12"/>
          <cell r="AD12">
            <v>0</v>
          </cell>
          <cell r="AE12"/>
          <cell r="AF12">
            <v>0</v>
          </cell>
          <cell r="AG12">
            <v>0</v>
          </cell>
          <cell r="AH12">
            <v>0</v>
          </cell>
        </row>
        <row r="13">
          <cell r="H13" t="str">
            <v>105401-P.S.R. LAS ROJAS</v>
          </cell>
          <cell r="I13"/>
          <cell r="J13">
            <v>1</v>
          </cell>
          <cell r="K13">
            <v>0</v>
          </cell>
          <cell r="L13"/>
          <cell r="M13"/>
          <cell r="N13">
            <v>0</v>
          </cell>
          <cell r="O13">
            <v>1</v>
          </cell>
          <cell r="P13">
            <v>2</v>
          </cell>
          <cell r="Z13" t="str">
            <v>105701-CECOF VILLA ALEMANIA</v>
          </cell>
          <cell r="AA13">
            <v>1</v>
          </cell>
          <cell r="AB13"/>
          <cell r="AC13">
            <v>0</v>
          </cell>
          <cell r="AD13">
            <v>0</v>
          </cell>
          <cell r="AE13"/>
          <cell r="AF13">
            <v>3</v>
          </cell>
          <cell r="AG13">
            <v>0</v>
          </cell>
          <cell r="AH13">
            <v>4</v>
          </cell>
        </row>
        <row r="14">
          <cell r="H14" t="str">
            <v>105402-P.S.R. EL ROMERO</v>
          </cell>
          <cell r="I14"/>
          <cell r="J14">
            <v>1</v>
          </cell>
          <cell r="K14"/>
          <cell r="L14"/>
          <cell r="M14"/>
          <cell r="N14">
            <v>2</v>
          </cell>
          <cell r="O14">
            <v>0</v>
          </cell>
          <cell r="P14">
            <v>3</v>
          </cell>
          <cell r="Z14" t="str">
            <v>105702-CECOF VILLA LAMBERT</v>
          </cell>
          <cell r="AA14"/>
          <cell r="AB14"/>
          <cell r="AC14">
            <v>0</v>
          </cell>
          <cell r="AD14">
            <v>1</v>
          </cell>
          <cell r="AE14"/>
          <cell r="AF14"/>
          <cell r="AG14"/>
          <cell r="AH14">
            <v>1</v>
          </cell>
        </row>
        <row r="15">
          <cell r="H15" t="str">
            <v>105499-P.S.R. LAMBERT</v>
          </cell>
          <cell r="I15"/>
          <cell r="J15"/>
          <cell r="K15"/>
          <cell r="L15"/>
          <cell r="M15"/>
          <cell r="N15"/>
          <cell r="O15">
            <v>1</v>
          </cell>
          <cell r="P15">
            <v>1</v>
          </cell>
          <cell r="Z15" t="str">
            <v>Total 04101-LA SERENA</v>
          </cell>
          <cell r="AA15">
            <v>21</v>
          </cell>
          <cell r="AB15">
            <v>5</v>
          </cell>
          <cell r="AC15">
            <v>16</v>
          </cell>
          <cell r="AD15">
            <v>23</v>
          </cell>
          <cell r="AE15">
            <v>38</v>
          </cell>
          <cell r="AF15">
            <v>87</v>
          </cell>
          <cell r="AG15">
            <v>24</v>
          </cell>
          <cell r="AH15">
            <v>214</v>
          </cell>
        </row>
        <row r="16">
          <cell r="H16" t="str">
            <v>105700-CECOF VILLA EL INDIO</v>
          </cell>
          <cell r="I16">
            <v>3</v>
          </cell>
          <cell r="J16">
            <v>0</v>
          </cell>
          <cell r="K16">
            <v>3</v>
          </cell>
          <cell r="L16">
            <v>3</v>
          </cell>
          <cell r="M16">
            <v>3</v>
          </cell>
          <cell r="N16">
            <v>0</v>
          </cell>
          <cell r="O16">
            <v>0</v>
          </cell>
          <cell r="P16">
            <v>12</v>
          </cell>
          <cell r="Z16" t="str">
            <v>04102-COQUIMBO</v>
          </cell>
          <cell r="AA16"/>
          <cell r="AB16"/>
          <cell r="AC16"/>
          <cell r="AD16"/>
          <cell r="AE16"/>
          <cell r="AF16"/>
          <cell r="AG16"/>
          <cell r="AH16"/>
        </row>
        <row r="17">
          <cell r="H17" t="str">
            <v>105701-CECOF VILLA ALEMANIA</v>
          </cell>
          <cell r="I17">
            <v>3</v>
          </cell>
          <cell r="J17">
            <v>0</v>
          </cell>
          <cell r="K17">
            <v>0</v>
          </cell>
          <cell r="L17">
            <v>1</v>
          </cell>
          <cell r="M17">
            <v>0</v>
          </cell>
          <cell r="N17">
            <v>0</v>
          </cell>
          <cell r="O17">
            <v>0</v>
          </cell>
          <cell r="P17">
            <v>4</v>
          </cell>
          <cell r="Z17" t="str">
            <v>105303-CES. SAN JUAN</v>
          </cell>
          <cell r="AA17">
            <v>1</v>
          </cell>
          <cell r="AB17"/>
          <cell r="AC17">
            <v>0</v>
          </cell>
          <cell r="AD17"/>
          <cell r="AE17">
            <v>0</v>
          </cell>
          <cell r="AF17">
            <v>1</v>
          </cell>
          <cell r="AG17">
            <v>1</v>
          </cell>
          <cell r="AH17">
            <v>3</v>
          </cell>
        </row>
        <row r="18">
          <cell r="H18" t="str">
            <v>105702-CECOF VILLA LAMBERT</v>
          </cell>
          <cell r="I18">
            <v>3</v>
          </cell>
          <cell r="J18">
            <v>1</v>
          </cell>
          <cell r="K18">
            <v>5</v>
          </cell>
          <cell r="L18"/>
          <cell r="M18">
            <v>2</v>
          </cell>
          <cell r="N18">
            <v>4</v>
          </cell>
          <cell r="O18">
            <v>3</v>
          </cell>
          <cell r="P18">
            <v>18</v>
          </cell>
          <cell r="Z18" t="str">
            <v>105304-CES. SANTA CECILIA</v>
          </cell>
          <cell r="AA18">
            <v>0</v>
          </cell>
          <cell r="AB18">
            <v>0</v>
          </cell>
          <cell r="AC18">
            <v>0</v>
          </cell>
          <cell r="AD18">
            <v>6</v>
          </cell>
          <cell r="AE18">
            <v>0</v>
          </cell>
          <cell r="AF18">
            <v>6</v>
          </cell>
          <cell r="AG18">
            <v>0</v>
          </cell>
          <cell r="AH18">
            <v>12</v>
          </cell>
        </row>
        <row r="19">
          <cell r="H19" t="str">
            <v>Total 04101-LA SERENA</v>
          </cell>
          <cell r="I19">
            <v>73</v>
          </cell>
          <cell r="J19">
            <v>61</v>
          </cell>
          <cell r="K19">
            <v>89</v>
          </cell>
          <cell r="L19">
            <v>77</v>
          </cell>
          <cell r="M19">
            <v>102</v>
          </cell>
          <cell r="N19">
            <v>75</v>
          </cell>
          <cell r="O19">
            <v>87</v>
          </cell>
          <cell r="P19">
            <v>564</v>
          </cell>
          <cell r="Z19" t="str">
            <v>105305-CES. TIERRAS BLANCAS</v>
          </cell>
          <cell r="AA19">
            <v>5</v>
          </cell>
          <cell r="AB19">
            <v>0</v>
          </cell>
          <cell r="AC19">
            <v>1</v>
          </cell>
          <cell r="AD19">
            <v>2</v>
          </cell>
          <cell r="AE19">
            <v>4</v>
          </cell>
          <cell r="AF19">
            <v>8</v>
          </cell>
          <cell r="AG19">
            <v>19</v>
          </cell>
          <cell r="AH19">
            <v>39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  <cell r="P20"/>
          <cell r="Z20" t="str">
            <v>105321-CES. RURAL  TONGOY</v>
          </cell>
          <cell r="AA20"/>
          <cell r="AB20"/>
          <cell r="AC20">
            <v>0</v>
          </cell>
          <cell r="AD20">
            <v>0</v>
          </cell>
          <cell r="AE20"/>
          <cell r="AF20"/>
          <cell r="AG20"/>
          <cell r="AH20">
            <v>0</v>
          </cell>
        </row>
        <row r="21">
          <cell r="H21" t="str">
            <v>105303-CES. SAN JUAN</v>
          </cell>
          <cell r="I21">
            <v>16</v>
          </cell>
          <cell r="J21">
            <v>21</v>
          </cell>
          <cell r="K21">
            <v>10</v>
          </cell>
          <cell r="L21">
            <v>8</v>
          </cell>
          <cell r="M21">
            <v>17</v>
          </cell>
          <cell r="N21">
            <v>10</v>
          </cell>
          <cell r="O21">
            <v>35</v>
          </cell>
          <cell r="P21">
            <v>117</v>
          </cell>
          <cell r="Z21" t="str">
            <v>105323-CES. DR. SERGIO AGUILAR</v>
          </cell>
          <cell r="AA21">
            <v>3</v>
          </cell>
          <cell r="AB21"/>
          <cell r="AC21">
            <v>7</v>
          </cell>
          <cell r="AD21">
            <v>6</v>
          </cell>
          <cell r="AE21">
            <v>6</v>
          </cell>
          <cell r="AF21">
            <v>17</v>
          </cell>
          <cell r="AG21">
            <v>3</v>
          </cell>
          <cell r="AH21">
            <v>42</v>
          </cell>
        </row>
        <row r="22">
          <cell r="H22" t="str">
            <v>105304-CES. SANTA CECILIA</v>
          </cell>
          <cell r="I22">
            <v>13</v>
          </cell>
          <cell r="J22">
            <v>11</v>
          </cell>
          <cell r="K22">
            <v>9</v>
          </cell>
          <cell r="L22">
            <v>12</v>
          </cell>
          <cell r="M22">
            <v>17</v>
          </cell>
          <cell r="N22">
            <v>8</v>
          </cell>
          <cell r="O22">
            <v>20</v>
          </cell>
          <cell r="P22">
            <v>90</v>
          </cell>
          <cell r="Z22" t="str">
            <v xml:space="preserve">105404-P.S.R. EL TANGUE                         </v>
          </cell>
          <cell r="AA22"/>
          <cell r="AB22"/>
          <cell r="AC22"/>
          <cell r="AD22"/>
          <cell r="AE22">
            <v>0</v>
          </cell>
          <cell r="AF22"/>
          <cell r="AG22"/>
          <cell r="AH22">
            <v>0</v>
          </cell>
        </row>
        <row r="23">
          <cell r="H23" t="str">
            <v>105305-CES. TIERRAS BLANCAS</v>
          </cell>
          <cell r="I23">
            <v>32</v>
          </cell>
          <cell r="J23">
            <v>22</v>
          </cell>
          <cell r="K23">
            <v>45</v>
          </cell>
          <cell r="L23">
            <v>31</v>
          </cell>
          <cell r="M23">
            <v>33</v>
          </cell>
          <cell r="N23">
            <v>36</v>
          </cell>
          <cell r="O23">
            <v>43</v>
          </cell>
          <cell r="P23">
            <v>242</v>
          </cell>
          <cell r="Z23" t="str">
            <v>105405-P.S.R. GUANAQUEROS</v>
          </cell>
          <cell r="AA23"/>
          <cell r="AB23"/>
          <cell r="AC23"/>
          <cell r="AD23"/>
          <cell r="AE23"/>
          <cell r="AF23"/>
          <cell r="AG23">
            <v>0</v>
          </cell>
          <cell r="AH23">
            <v>0</v>
          </cell>
        </row>
        <row r="24">
          <cell r="H24" t="str">
            <v>105321-CES. RURAL  TONGOY</v>
          </cell>
          <cell r="I24">
            <v>1</v>
          </cell>
          <cell r="J24"/>
          <cell r="K24">
            <v>1</v>
          </cell>
          <cell r="L24">
            <v>1</v>
          </cell>
          <cell r="M24">
            <v>1</v>
          </cell>
          <cell r="N24">
            <v>0</v>
          </cell>
          <cell r="O24">
            <v>1</v>
          </cell>
          <cell r="P24">
            <v>5</v>
          </cell>
          <cell r="Z24" t="str">
            <v>105406-P.S.R. PAN DE AZUCAR</v>
          </cell>
          <cell r="AA24">
            <v>2</v>
          </cell>
          <cell r="AB24">
            <v>0</v>
          </cell>
          <cell r="AC24"/>
          <cell r="AD24">
            <v>0</v>
          </cell>
          <cell r="AE24">
            <v>10</v>
          </cell>
          <cell r="AF24"/>
          <cell r="AG24"/>
          <cell r="AH24">
            <v>12</v>
          </cell>
        </row>
        <row r="25">
          <cell r="H25" t="str">
            <v>105323-CES. DR. SERGIO AGUILAR</v>
          </cell>
          <cell r="I25">
            <v>41</v>
          </cell>
          <cell r="J25">
            <v>25</v>
          </cell>
          <cell r="K25">
            <v>18</v>
          </cell>
          <cell r="L25">
            <v>11</v>
          </cell>
          <cell r="M25">
            <v>15</v>
          </cell>
          <cell r="N25">
            <v>13</v>
          </cell>
          <cell r="O25">
            <v>18</v>
          </cell>
          <cell r="P25">
            <v>141</v>
          </cell>
          <cell r="Z25" t="str">
            <v>105705-CECOF EL ALBA</v>
          </cell>
          <cell r="AA25"/>
          <cell r="AB25"/>
          <cell r="AC25">
            <v>0</v>
          </cell>
          <cell r="AD25"/>
          <cell r="AE25"/>
          <cell r="AF25"/>
          <cell r="AG25">
            <v>0</v>
          </cell>
          <cell r="AH25">
            <v>0</v>
          </cell>
        </row>
        <row r="26">
          <cell r="H26" t="str">
            <v xml:space="preserve">105404-P.S.R. EL TANGUE                         </v>
          </cell>
          <cell r="I26"/>
          <cell r="J26"/>
          <cell r="K26"/>
          <cell r="L26"/>
          <cell r="M26">
            <v>0</v>
          </cell>
          <cell r="N26"/>
          <cell r="O26"/>
          <cell r="P26">
            <v>0</v>
          </cell>
          <cell r="Z26" t="str">
            <v>200273-CECOF PUNTA MIRA</v>
          </cell>
          <cell r="AA26"/>
          <cell r="AB26"/>
          <cell r="AC26"/>
          <cell r="AD26"/>
          <cell r="AE26"/>
          <cell r="AF26"/>
          <cell r="AG26">
            <v>1</v>
          </cell>
          <cell r="AH26">
            <v>1</v>
          </cell>
        </row>
        <row r="27">
          <cell r="H27" t="str">
            <v>105405-P.S.R. GUANAQUEROS</v>
          </cell>
          <cell r="I27">
            <v>1</v>
          </cell>
          <cell r="J27"/>
          <cell r="K27">
            <v>1</v>
          </cell>
          <cell r="L27">
            <v>2</v>
          </cell>
          <cell r="M27"/>
          <cell r="N27"/>
          <cell r="O27">
            <v>0</v>
          </cell>
          <cell r="P27">
            <v>4</v>
          </cell>
          <cell r="Z27" t="str">
            <v>Total 04102-COQUIMBO</v>
          </cell>
          <cell r="AA27">
            <v>11</v>
          </cell>
          <cell r="AB27">
            <v>0</v>
          </cell>
          <cell r="AC27">
            <v>8</v>
          </cell>
          <cell r="AD27">
            <v>14</v>
          </cell>
          <cell r="AE27">
            <v>20</v>
          </cell>
          <cell r="AF27">
            <v>32</v>
          </cell>
          <cell r="AG27">
            <v>24</v>
          </cell>
          <cell r="AH27">
            <v>109</v>
          </cell>
        </row>
        <row r="28">
          <cell r="H28" t="str">
            <v>105406-P.S.R. PAN DE AZUCAR</v>
          </cell>
          <cell r="I28">
            <v>6</v>
          </cell>
          <cell r="J28">
            <v>3</v>
          </cell>
          <cell r="K28">
            <v>3</v>
          </cell>
          <cell r="L28">
            <v>3</v>
          </cell>
          <cell r="M28">
            <v>3</v>
          </cell>
          <cell r="N28">
            <v>1</v>
          </cell>
          <cell r="O28">
            <v>3</v>
          </cell>
          <cell r="P28">
            <v>22</v>
          </cell>
          <cell r="Z28" t="str">
            <v>04103-ANDACOLLO</v>
          </cell>
          <cell r="AA28"/>
          <cell r="AB28"/>
          <cell r="AC28"/>
          <cell r="AD28"/>
          <cell r="AE28"/>
          <cell r="AF28"/>
          <cell r="AG28"/>
          <cell r="AH28"/>
        </row>
        <row r="29">
          <cell r="H29" t="str">
            <v>105407-P.S.R. TAMBILLOS</v>
          </cell>
          <cell r="I29"/>
          <cell r="J29"/>
          <cell r="K29">
            <v>0</v>
          </cell>
          <cell r="L29"/>
          <cell r="M29"/>
          <cell r="N29"/>
          <cell r="O29">
            <v>1</v>
          </cell>
          <cell r="P29">
            <v>1</v>
          </cell>
          <cell r="Z29" t="str">
            <v>105106-HOSPITAL ANDACOLLO</v>
          </cell>
          <cell r="AA29">
            <v>1</v>
          </cell>
          <cell r="AB29">
            <v>1</v>
          </cell>
          <cell r="AC29">
            <v>4</v>
          </cell>
          <cell r="AD29">
            <v>0</v>
          </cell>
          <cell r="AE29">
            <v>2</v>
          </cell>
          <cell r="AF29">
            <v>1</v>
          </cell>
          <cell r="AG29">
            <v>2</v>
          </cell>
          <cell r="AH29">
            <v>11</v>
          </cell>
        </row>
        <row r="30">
          <cell r="H30" t="str">
            <v>105705-CECOF EL ALBA</v>
          </cell>
          <cell r="I30">
            <v>1</v>
          </cell>
          <cell r="J30">
            <v>2</v>
          </cell>
          <cell r="K30">
            <v>2</v>
          </cell>
          <cell r="L30"/>
          <cell r="M30">
            <v>1</v>
          </cell>
          <cell r="N30">
            <v>3</v>
          </cell>
          <cell r="O30">
            <v>1</v>
          </cell>
          <cell r="P30">
            <v>10</v>
          </cell>
          <cell r="Z30" t="str">
            <v>Total 04103-ANDACOLLO</v>
          </cell>
          <cell r="AA30">
            <v>1</v>
          </cell>
          <cell r="AB30">
            <v>1</v>
          </cell>
          <cell r="AC30">
            <v>4</v>
          </cell>
          <cell r="AD30">
            <v>0</v>
          </cell>
          <cell r="AE30">
            <v>2</v>
          </cell>
          <cell r="AF30">
            <v>1</v>
          </cell>
          <cell r="AG30">
            <v>2</v>
          </cell>
          <cell r="AH30">
            <v>11</v>
          </cell>
        </row>
        <row r="31">
          <cell r="H31" t="str">
            <v>200273-CECOF PUNTA MIRA</v>
          </cell>
          <cell r="I31">
            <v>3</v>
          </cell>
          <cell r="J31">
            <v>5</v>
          </cell>
          <cell r="K31"/>
          <cell r="L31"/>
          <cell r="M31"/>
          <cell r="N31">
            <v>2</v>
          </cell>
          <cell r="O31">
            <v>3</v>
          </cell>
          <cell r="P31">
            <v>13</v>
          </cell>
          <cell r="Z31" t="str">
            <v>04104-LA HIGUERA</v>
          </cell>
          <cell r="AA31"/>
          <cell r="AB31"/>
          <cell r="AC31"/>
          <cell r="AD31"/>
          <cell r="AE31"/>
          <cell r="AF31"/>
          <cell r="AG31"/>
          <cell r="AH31"/>
        </row>
        <row r="32">
          <cell r="H32" t="str">
            <v>Total 04102-COQUIMBO</v>
          </cell>
          <cell r="I32">
            <v>114</v>
          </cell>
          <cell r="J32">
            <v>89</v>
          </cell>
          <cell r="K32">
            <v>89</v>
          </cell>
          <cell r="L32">
            <v>68</v>
          </cell>
          <cell r="M32">
            <v>87</v>
          </cell>
          <cell r="N32">
            <v>73</v>
          </cell>
          <cell r="O32">
            <v>125</v>
          </cell>
          <cell r="P32">
            <v>645</v>
          </cell>
          <cell r="Z32" t="str">
            <v xml:space="preserve">105500-P.S.R. CALETA HORNOS        </v>
          </cell>
          <cell r="AA32"/>
          <cell r="AB32"/>
          <cell r="AC32"/>
          <cell r="AD32"/>
          <cell r="AE32"/>
          <cell r="AF32">
            <v>1</v>
          </cell>
          <cell r="AG32"/>
          <cell r="AH32">
            <v>1</v>
          </cell>
        </row>
        <row r="33">
          <cell r="H33" t="str">
            <v>04103-ANDACOLLO</v>
          </cell>
          <cell r="I33"/>
          <cell r="J33"/>
          <cell r="K33"/>
          <cell r="L33"/>
          <cell r="M33"/>
          <cell r="N33"/>
          <cell r="O33"/>
          <cell r="P33"/>
          <cell r="Z33" t="str">
            <v>105506-P.S.R. EL TRAPICHE</v>
          </cell>
          <cell r="AA33"/>
          <cell r="AB33"/>
          <cell r="AC33"/>
          <cell r="AD33"/>
          <cell r="AE33"/>
          <cell r="AF33">
            <v>0</v>
          </cell>
          <cell r="AG33"/>
          <cell r="AH33">
            <v>0</v>
          </cell>
        </row>
        <row r="34">
          <cell r="H34" t="str">
            <v>105106-HOSPITAL ANDACOLLO</v>
          </cell>
          <cell r="I34">
            <v>1</v>
          </cell>
          <cell r="J34">
            <v>2</v>
          </cell>
          <cell r="K34">
            <v>5</v>
          </cell>
          <cell r="L34">
            <v>5</v>
          </cell>
          <cell r="M34">
            <v>5</v>
          </cell>
          <cell r="N34">
            <v>2</v>
          </cell>
          <cell r="O34">
            <v>4</v>
          </cell>
          <cell r="P34">
            <v>24</v>
          </cell>
          <cell r="Z34" t="str">
            <v>Total 04104-LA HIGUERA</v>
          </cell>
          <cell r="AA34"/>
          <cell r="AB34"/>
          <cell r="AC34"/>
          <cell r="AD34"/>
          <cell r="AE34"/>
          <cell r="AF34">
            <v>1</v>
          </cell>
          <cell r="AG34"/>
          <cell r="AH34">
            <v>1</v>
          </cell>
        </row>
        <row r="35">
          <cell r="H35" t="str">
            <v>Total 04103-ANDACOLLO</v>
          </cell>
          <cell r="I35">
            <v>1</v>
          </cell>
          <cell r="J35">
            <v>2</v>
          </cell>
          <cell r="K35">
            <v>5</v>
          </cell>
          <cell r="L35">
            <v>5</v>
          </cell>
          <cell r="M35">
            <v>5</v>
          </cell>
          <cell r="N35">
            <v>2</v>
          </cell>
          <cell r="O35">
            <v>4</v>
          </cell>
          <cell r="P35">
            <v>24</v>
          </cell>
          <cell r="Z35" t="str">
            <v>04105-PAIHUANO</v>
          </cell>
          <cell r="AA35"/>
          <cell r="AB35"/>
          <cell r="AC35"/>
          <cell r="AD35"/>
          <cell r="AE35"/>
          <cell r="AF35"/>
          <cell r="AG35"/>
          <cell r="AH35"/>
        </row>
        <row r="36">
          <cell r="H36" t="str">
            <v>04104-LA HIGUERA</v>
          </cell>
          <cell r="I36"/>
          <cell r="J36"/>
          <cell r="K36"/>
          <cell r="L36"/>
          <cell r="M36"/>
          <cell r="N36"/>
          <cell r="O36"/>
          <cell r="P36"/>
          <cell r="Z36" t="str">
            <v>105306-CES. PAIHUANO</v>
          </cell>
          <cell r="AA36"/>
          <cell r="AB36"/>
          <cell r="AC36">
            <v>0</v>
          </cell>
          <cell r="AD36"/>
          <cell r="AE36"/>
          <cell r="AF36"/>
          <cell r="AG36"/>
          <cell r="AH36">
            <v>0</v>
          </cell>
        </row>
        <row r="37">
          <cell r="H37" t="str">
            <v>105314-CES. LA HIGUERA</v>
          </cell>
          <cell r="I37"/>
          <cell r="J37"/>
          <cell r="K37"/>
          <cell r="L37"/>
          <cell r="M37">
            <v>1</v>
          </cell>
          <cell r="N37">
            <v>0</v>
          </cell>
          <cell r="O37"/>
          <cell r="P37">
            <v>1</v>
          </cell>
          <cell r="Z37" t="str">
            <v>Total 04105-PAIHUANO</v>
          </cell>
          <cell r="AA37"/>
          <cell r="AB37"/>
          <cell r="AC37">
            <v>0</v>
          </cell>
          <cell r="AD37"/>
          <cell r="AE37"/>
          <cell r="AF37"/>
          <cell r="AG37"/>
          <cell r="AH37">
            <v>0</v>
          </cell>
        </row>
        <row r="38">
          <cell r="H38" t="str">
            <v xml:space="preserve">105500-P.S.R. CALETA HORNOS        </v>
          </cell>
          <cell r="I38">
            <v>0</v>
          </cell>
          <cell r="J38"/>
          <cell r="K38"/>
          <cell r="L38"/>
          <cell r="M38">
            <v>0</v>
          </cell>
          <cell r="N38"/>
          <cell r="O38"/>
          <cell r="P38">
            <v>0</v>
          </cell>
          <cell r="Z38" t="str">
            <v>04106-VICUÑA</v>
          </cell>
          <cell r="AA38"/>
          <cell r="AB38"/>
          <cell r="AC38"/>
          <cell r="AD38"/>
          <cell r="AE38"/>
          <cell r="AF38"/>
          <cell r="AG38"/>
          <cell r="AH38"/>
        </row>
        <row r="39">
          <cell r="H39" t="str">
            <v>105505-P.S.R. LOS CHOROS</v>
          </cell>
          <cell r="I39"/>
          <cell r="J39"/>
          <cell r="K39"/>
          <cell r="L39"/>
          <cell r="M39">
            <v>0</v>
          </cell>
          <cell r="N39">
            <v>0</v>
          </cell>
          <cell r="O39"/>
          <cell r="P39">
            <v>0</v>
          </cell>
          <cell r="Z39" t="str">
            <v>105107-HOSPITAL VICUÑA</v>
          </cell>
          <cell r="AA39">
            <v>0</v>
          </cell>
          <cell r="AB39">
            <v>0</v>
          </cell>
          <cell r="AC39">
            <v>0</v>
          </cell>
          <cell r="AD39">
            <v>0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</row>
        <row r="40">
          <cell r="H40" t="str">
            <v>Total 04104-LA HIGUERA</v>
          </cell>
          <cell r="I40">
            <v>0</v>
          </cell>
          <cell r="J40"/>
          <cell r="K40"/>
          <cell r="L40"/>
          <cell r="M40">
            <v>1</v>
          </cell>
          <cell r="N40">
            <v>0</v>
          </cell>
          <cell r="O40"/>
          <cell r="P40">
            <v>1</v>
          </cell>
          <cell r="Z40" t="str">
            <v>105467-P.S.R. DIAGUITAS</v>
          </cell>
          <cell r="AA40"/>
          <cell r="AB40"/>
          <cell r="AC40">
            <v>0</v>
          </cell>
          <cell r="AD40"/>
          <cell r="AE40"/>
          <cell r="AF40"/>
          <cell r="AG40"/>
          <cell r="AH40">
            <v>0</v>
          </cell>
        </row>
        <row r="41">
          <cell r="H41" t="str">
            <v>04105-PAIHUANO</v>
          </cell>
          <cell r="I41"/>
          <cell r="J41"/>
          <cell r="K41"/>
          <cell r="L41"/>
          <cell r="M41"/>
          <cell r="N41"/>
          <cell r="O41"/>
          <cell r="P41"/>
          <cell r="Z41" t="str">
            <v>105509-P.S.R. GUALLIGUAICA</v>
          </cell>
          <cell r="AA41"/>
          <cell r="AB41"/>
          <cell r="AC41"/>
          <cell r="AD41"/>
          <cell r="AE41">
            <v>1</v>
          </cell>
          <cell r="AF41"/>
          <cell r="AG41"/>
          <cell r="AH41">
            <v>1</v>
          </cell>
        </row>
        <row r="42">
          <cell r="H42" t="str">
            <v>105306-CES. PAIHUANO</v>
          </cell>
          <cell r="I42"/>
          <cell r="J42"/>
          <cell r="K42">
            <v>0</v>
          </cell>
          <cell r="L42"/>
          <cell r="M42"/>
          <cell r="N42"/>
          <cell r="O42">
            <v>0</v>
          </cell>
          <cell r="P42">
            <v>0</v>
          </cell>
          <cell r="Z42" t="str">
            <v>Total 04106-VICUÑA</v>
          </cell>
          <cell r="AA42">
            <v>0</v>
          </cell>
          <cell r="AB42">
            <v>0</v>
          </cell>
          <cell r="AC42">
            <v>0</v>
          </cell>
          <cell r="AD42">
            <v>0</v>
          </cell>
          <cell r="AE42">
            <v>1</v>
          </cell>
          <cell r="AF42">
            <v>0</v>
          </cell>
          <cell r="AG42">
            <v>0</v>
          </cell>
          <cell r="AH42">
            <v>1</v>
          </cell>
        </row>
        <row r="43">
          <cell r="H43" t="str">
            <v>Total 04105-PAIHUANO</v>
          </cell>
          <cell r="I43"/>
          <cell r="J43"/>
          <cell r="K43">
            <v>0</v>
          </cell>
          <cell r="L43"/>
          <cell r="M43"/>
          <cell r="N43"/>
          <cell r="O43">
            <v>0</v>
          </cell>
          <cell r="P43">
            <v>0</v>
          </cell>
          <cell r="Z43" t="str">
            <v>04201-ILLAPEL</v>
          </cell>
          <cell r="AA43"/>
          <cell r="AB43"/>
          <cell r="AC43"/>
          <cell r="AD43"/>
          <cell r="AE43"/>
          <cell r="AF43"/>
          <cell r="AG43"/>
          <cell r="AH43"/>
        </row>
        <row r="44">
          <cell r="H44" t="str">
            <v>04106-VICUÑA</v>
          </cell>
          <cell r="I44"/>
          <cell r="J44"/>
          <cell r="K44"/>
          <cell r="L44"/>
          <cell r="M44"/>
          <cell r="N44"/>
          <cell r="O44"/>
          <cell r="P44"/>
          <cell r="Z44" t="str">
            <v>105103-HOSPITAL ILLAPEL</v>
          </cell>
          <cell r="AA44">
            <v>6</v>
          </cell>
          <cell r="AB44">
            <v>0</v>
          </cell>
          <cell r="AC44">
            <v>6</v>
          </cell>
          <cell r="AD44">
            <v>0</v>
          </cell>
          <cell r="AE44">
            <v>4</v>
          </cell>
          <cell r="AF44">
            <v>4</v>
          </cell>
          <cell r="AG44">
            <v>3</v>
          </cell>
          <cell r="AH44">
            <v>23</v>
          </cell>
        </row>
        <row r="45">
          <cell r="H45" t="str">
            <v>105107-HOSPITAL VICUÑA</v>
          </cell>
          <cell r="I45">
            <v>5</v>
          </cell>
          <cell r="J45">
            <v>5</v>
          </cell>
          <cell r="K45">
            <v>10</v>
          </cell>
          <cell r="L45">
            <v>5</v>
          </cell>
          <cell r="M45">
            <v>6</v>
          </cell>
          <cell r="N45">
            <v>9</v>
          </cell>
          <cell r="O45">
            <v>7</v>
          </cell>
          <cell r="P45">
            <v>47</v>
          </cell>
          <cell r="Z45" t="str">
            <v xml:space="preserve">105443-P.S.R. CARCAMO                   </v>
          </cell>
          <cell r="AA45"/>
          <cell r="AB45"/>
          <cell r="AC45"/>
          <cell r="AD45"/>
          <cell r="AE45"/>
          <cell r="AF45"/>
          <cell r="AG45">
            <v>0</v>
          </cell>
          <cell r="AH45">
            <v>0</v>
          </cell>
        </row>
        <row r="46">
          <cell r="H46" t="str">
            <v>105467-P.S.R. DIAGUITAS</v>
          </cell>
          <cell r="I46"/>
          <cell r="J46"/>
          <cell r="K46"/>
          <cell r="L46">
            <v>2</v>
          </cell>
          <cell r="M46">
            <v>2</v>
          </cell>
          <cell r="N46"/>
          <cell r="O46">
            <v>0</v>
          </cell>
          <cell r="P46">
            <v>4</v>
          </cell>
          <cell r="Z46" t="str">
            <v>105444-P.S.R. HUINTIL</v>
          </cell>
          <cell r="AA46"/>
          <cell r="AB46"/>
          <cell r="AC46"/>
          <cell r="AD46">
            <v>0</v>
          </cell>
          <cell r="AE46"/>
          <cell r="AF46"/>
          <cell r="AG46"/>
          <cell r="AH46">
            <v>0</v>
          </cell>
        </row>
        <row r="47">
          <cell r="H47" t="str">
            <v>105468-P.S.R. EL MOLLE</v>
          </cell>
          <cell r="I47">
            <v>0</v>
          </cell>
          <cell r="J47"/>
          <cell r="K47"/>
          <cell r="L47">
            <v>0</v>
          </cell>
          <cell r="M47">
            <v>1</v>
          </cell>
          <cell r="N47"/>
          <cell r="O47">
            <v>0</v>
          </cell>
          <cell r="P47">
            <v>1</v>
          </cell>
          <cell r="Z47" t="str">
            <v>105445-P.S.R. LIMAHUIDA</v>
          </cell>
          <cell r="AA47"/>
          <cell r="AB47"/>
          <cell r="AC47"/>
          <cell r="AD47"/>
          <cell r="AE47">
            <v>0</v>
          </cell>
          <cell r="AF47"/>
          <cell r="AG47"/>
          <cell r="AH47">
            <v>0</v>
          </cell>
        </row>
        <row r="48">
          <cell r="H48" t="str">
            <v>105469-P.S.R. EL TAMBO</v>
          </cell>
          <cell r="I48">
            <v>0</v>
          </cell>
          <cell r="J48"/>
          <cell r="K48"/>
          <cell r="L48">
            <v>1</v>
          </cell>
          <cell r="M48">
            <v>1</v>
          </cell>
          <cell r="N48">
            <v>3</v>
          </cell>
          <cell r="O48">
            <v>1</v>
          </cell>
          <cell r="P48">
            <v>6</v>
          </cell>
          <cell r="Z48" t="str">
            <v>105485-P.S.R. PLAN DE HORNOS</v>
          </cell>
          <cell r="AA48"/>
          <cell r="AB48"/>
          <cell r="AC48">
            <v>1</v>
          </cell>
          <cell r="AD48"/>
          <cell r="AE48"/>
          <cell r="AF48"/>
          <cell r="AG48"/>
          <cell r="AH48">
            <v>1</v>
          </cell>
        </row>
        <row r="49">
          <cell r="H49" t="str">
            <v>105470-P.S.R. HUANTA</v>
          </cell>
          <cell r="I49"/>
          <cell r="J49"/>
          <cell r="K49"/>
          <cell r="L49"/>
          <cell r="M49"/>
          <cell r="N49">
            <v>0</v>
          </cell>
          <cell r="O49"/>
          <cell r="P49">
            <v>0</v>
          </cell>
          <cell r="Z49" t="str">
            <v>105487-P.S.R. CAÑAS UNO</v>
          </cell>
          <cell r="AA49"/>
          <cell r="AB49"/>
          <cell r="AC49">
            <v>0</v>
          </cell>
          <cell r="AD49"/>
          <cell r="AE49"/>
          <cell r="AF49">
            <v>0</v>
          </cell>
          <cell r="AG49"/>
          <cell r="AH49">
            <v>0</v>
          </cell>
        </row>
        <row r="50">
          <cell r="H50" t="str">
            <v>105471-P.S.R. PERALILLO</v>
          </cell>
          <cell r="I50"/>
          <cell r="J50"/>
          <cell r="K50">
            <v>0</v>
          </cell>
          <cell r="L50"/>
          <cell r="M50">
            <v>1</v>
          </cell>
          <cell r="N50"/>
          <cell r="O50"/>
          <cell r="P50">
            <v>1</v>
          </cell>
          <cell r="Z50" t="str">
            <v>105496-P.S.R. PINTACURA SUR</v>
          </cell>
          <cell r="AA50"/>
          <cell r="AB50">
            <v>1</v>
          </cell>
          <cell r="AC50"/>
          <cell r="AD50"/>
          <cell r="AE50">
            <v>1</v>
          </cell>
          <cell r="AF50"/>
          <cell r="AG50">
            <v>0</v>
          </cell>
          <cell r="AH50">
            <v>2</v>
          </cell>
        </row>
        <row r="51">
          <cell r="H51" t="str">
            <v>105472-P.S.R. RIVADAVIA</v>
          </cell>
          <cell r="I51"/>
          <cell r="J51"/>
          <cell r="K51"/>
          <cell r="L51">
            <v>0</v>
          </cell>
          <cell r="M51">
            <v>0</v>
          </cell>
          <cell r="N51"/>
          <cell r="O51"/>
          <cell r="P51">
            <v>0</v>
          </cell>
          <cell r="Z51" t="str">
            <v>Total 04201-ILLAPEL</v>
          </cell>
          <cell r="AA51">
            <v>6</v>
          </cell>
          <cell r="AB51">
            <v>1</v>
          </cell>
          <cell r="AC51">
            <v>7</v>
          </cell>
          <cell r="AD51">
            <v>0</v>
          </cell>
          <cell r="AE51">
            <v>5</v>
          </cell>
          <cell r="AF51">
            <v>4</v>
          </cell>
          <cell r="AG51">
            <v>3</v>
          </cell>
          <cell r="AH51">
            <v>26</v>
          </cell>
        </row>
        <row r="52">
          <cell r="H52" t="str">
            <v>105473-P.S.R. TALCUNA</v>
          </cell>
          <cell r="I52">
            <v>1</v>
          </cell>
          <cell r="J52"/>
          <cell r="K52">
            <v>1</v>
          </cell>
          <cell r="L52"/>
          <cell r="M52">
            <v>1</v>
          </cell>
          <cell r="N52">
            <v>0</v>
          </cell>
          <cell r="O52">
            <v>1</v>
          </cell>
          <cell r="P52">
            <v>4</v>
          </cell>
          <cell r="Z52" t="str">
            <v>04202-CANELA</v>
          </cell>
          <cell r="AA52"/>
          <cell r="AB52"/>
          <cell r="AC52"/>
          <cell r="AD52"/>
          <cell r="AE52"/>
          <cell r="AF52"/>
          <cell r="AG52"/>
          <cell r="AH52"/>
        </row>
        <row r="53">
          <cell r="H53" t="str">
            <v>105474-P.S.R. CHAPILCA</v>
          </cell>
          <cell r="I53"/>
          <cell r="J53">
            <v>0</v>
          </cell>
          <cell r="K53"/>
          <cell r="L53"/>
          <cell r="M53"/>
          <cell r="N53"/>
          <cell r="O53">
            <v>0</v>
          </cell>
          <cell r="P53">
            <v>0</v>
          </cell>
          <cell r="Z53" t="str">
            <v>105309-CES. RURAL CANELA</v>
          </cell>
          <cell r="AA53"/>
          <cell r="AB53">
            <v>0</v>
          </cell>
          <cell r="AC53">
            <v>1</v>
          </cell>
          <cell r="AD53">
            <v>1</v>
          </cell>
          <cell r="AE53">
            <v>0</v>
          </cell>
          <cell r="AF53">
            <v>0</v>
          </cell>
          <cell r="AG53">
            <v>0</v>
          </cell>
          <cell r="AH53">
            <v>2</v>
          </cell>
        </row>
        <row r="54">
          <cell r="H54" t="str">
            <v>105502-P.S.R. CALINGASTA</v>
          </cell>
          <cell r="I54">
            <v>0</v>
          </cell>
          <cell r="J54"/>
          <cell r="K54">
            <v>1</v>
          </cell>
          <cell r="L54">
            <v>2</v>
          </cell>
          <cell r="M54">
            <v>1</v>
          </cell>
          <cell r="N54">
            <v>0</v>
          </cell>
          <cell r="O54"/>
          <cell r="P54">
            <v>4</v>
          </cell>
          <cell r="Z54" t="str">
            <v xml:space="preserve">105450-P.S.R. MINCHA NORTE            </v>
          </cell>
          <cell r="AA54">
            <v>0</v>
          </cell>
          <cell r="AB54"/>
          <cell r="AC54"/>
          <cell r="AD54"/>
          <cell r="AE54"/>
          <cell r="AF54"/>
          <cell r="AG54"/>
          <cell r="AH54">
            <v>0</v>
          </cell>
        </row>
        <row r="55">
          <cell r="H55" t="str">
            <v>105509-P.S.R. GUALLIGUAICA</v>
          </cell>
          <cell r="I55"/>
          <cell r="J55"/>
          <cell r="K55"/>
          <cell r="L55"/>
          <cell r="M55">
            <v>1</v>
          </cell>
          <cell r="N55"/>
          <cell r="O55">
            <v>1</v>
          </cell>
          <cell r="P55">
            <v>2</v>
          </cell>
          <cell r="Z55" t="str">
            <v>105483-P.S.R. LOS RULOS</v>
          </cell>
          <cell r="AA55"/>
          <cell r="AB55"/>
          <cell r="AC55"/>
          <cell r="AD55"/>
          <cell r="AE55">
            <v>0</v>
          </cell>
          <cell r="AF55"/>
          <cell r="AG55"/>
          <cell r="AH55">
            <v>0</v>
          </cell>
        </row>
        <row r="56">
          <cell r="H56" t="str">
            <v>Total 04106-VICUÑA</v>
          </cell>
          <cell r="I56">
            <v>6</v>
          </cell>
          <cell r="J56">
            <v>5</v>
          </cell>
          <cell r="K56">
            <v>12</v>
          </cell>
          <cell r="L56">
            <v>10</v>
          </cell>
          <cell r="M56">
            <v>14</v>
          </cell>
          <cell r="N56">
            <v>12</v>
          </cell>
          <cell r="O56">
            <v>10</v>
          </cell>
          <cell r="P56">
            <v>69</v>
          </cell>
          <cell r="Z56" t="str">
            <v>105484-P.S.R. HUENTELAUQUEN</v>
          </cell>
          <cell r="AA56"/>
          <cell r="AB56"/>
          <cell r="AC56"/>
          <cell r="AD56">
            <v>0</v>
          </cell>
          <cell r="AE56"/>
          <cell r="AF56"/>
          <cell r="AG56"/>
          <cell r="AH56">
            <v>0</v>
          </cell>
        </row>
        <row r="57">
          <cell r="H57" t="str">
            <v>04201-ILLAPEL</v>
          </cell>
          <cell r="I57"/>
          <cell r="J57"/>
          <cell r="K57"/>
          <cell r="L57"/>
          <cell r="M57"/>
          <cell r="N57"/>
          <cell r="O57"/>
          <cell r="P57"/>
          <cell r="Z57" t="str">
            <v>105493-P.S.R. MINCHA SUR</v>
          </cell>
          <cell r="AA57"/>
          <cell r="AB57">
            <v>0</v>
          </cell>
          <cell r="AC57"/>
          <cell r="AD57"/>
          <cell r="AE57"/>
          <cell r="AF57">
            <v>0</v>
          </cell>
          <cell r="AG57">
            <v>0</v>
          </cell>
          <cell r="AH57">
            <v>0</v>
          </cell>
        </row>
        <row r="58">
          <cell r="H58" t="str">
            <v>105103-HOSPITAL ILLAPEL</v>
          </cell>
          <cell r="I58">
            <v>5</v>
          </cell>
          <cell r="J58">
            <v>4</v>
          </cell>
          <cell r="K58">
            <v>11</v>
          </cell>
          <cell r="L58">
            <v>2</v>
          </cell>
          <cell r="M58">
            <v>6</v>
          </cell>
          <cell r="N58">
            <v>2</v>
          </cell>
          <cell r="O58">
            <v>2</v>
          </cell>
          <cell r="P58">
            <v>32</v>
          </cell>
          <cell r="Z58" t="str">
            <v>Total 04202-CANELA</v>
          </cell>
          <cell r="AA58">
            <v>0</v>
          </cell>
          <cell r="AB58">
            <v>0</v>
          </cell>
          <cell r="AC58">
            <v>1</v>
          </cell>
          <cell r="AD58">
            <v>1</v>
          </cell>
          <cell r="AE58">
            <v>0</v>
          </cell>
          <cell r="AF58">
            <v>0</v>
          </cell>
          <cell r="AG58">
            <v>0</v>
          </cell>
          <cell r="AH58">
            <v>2</v>
          </cell>
        </row>
        <row r="59">
          <cell r="H59" t="str">
            <v>105326-CESFAM SAN RAFAEL</v>
          </cell>
          <cell r="I59">
            <v>2</v>
          </cell>
          <cell r="J59">
            <v>4</v>
          </cell>
          <cell r="K59">
            <v>2</v>
          </cell>
          <cell r="L59">
            <v>6</v>
          </cell>
          <cell r="M59">
            <v>7</v>
          </cell>
          <cell r="N59">
            <v>2</v>
          </cell>
          <cell r="O59">
            <v>9</v>
          </cell>
          <cell r="P59">
            <v>32</v>
          </cell>
          <cell r="Z59" t="str">
            <v>04203-LOS VILOS</v>
          </cell>
          <cell r="AA59"/>
          <cell r="AB59"/>
          <cell r="AC59"/>
          <cell r="AD59"/>
          <cell r="AE59"/>
          <cell r="AF59"/>
          <cell r="AG59"/>
          <cell r="AH59"/>
        </row>
        <row r="60">
          <cell r="H60" t="str">
            <v xml:space="preserve">105443-P.S.R. CARCAMO                   </v>
          </cell>
          <cell r="I60"/>
          <cell r="J60"/>
          <cell r="K60">
            <v>0</v>
          </cell>
          <cell r="L60">
            <v>0</v>
          </cell>
          <cell r="M60"/>
          <cell r="N60"/>
          <cell r="O60">
            <v>0</v>
          </cell>
          <cell r="P60">
            <v>0</v>
          </cell>
          <cell r="Z60" t="str">
            <v>105108-HOSPITAL LOS VILOS</v>
          </cell>
          <cell r="AA60">
            <v>3</v>
          </cell>
          <cell r="AB60">
            <v>5</v>
          </cell>
          <cell r="AC60">
            <v>7</v>
          </cell>
          <cell r="AD60"/>
          <cell r="AE60">
            <v>6</v>
          </cell>
          <cell r="AF60"/>
          <cell r="AG60">
            <v>0</v>
          </cell>
          <cell r="AH60">
            <v>21</v>
          </cell>
        </row>
        <row r="61">
          <cell r="H61" t="str">
            <v>105444-P.S.R. HUINTIL</v>
          </cell>
          <cell r="I61">
            <v>0</v>
          </cell>
          <cell r="J61"/>
          <cell r="K61"/>
          <cell r="L61">
            <v>1</v>
          </cell>
          <cell r="M61"/>
          <cell r="N61">
            <v>0</v>
          </cell>
          <cell r="O61"/>
          <cell r="P61">
            <v>1</v>
          </cell>
          <cell r="Z61" t="str">
            <v xml:space="preserve">105478-P.S.R. CAIMANES                   </v>
          </cell>
          <cell r="AA61"/>
          <cell r="AB61"/>
          <cell r="AC61">
            <v>0</v>
          </cell>
          <cell r="AD61"/>
          <cell r="AE61"/>
          <cell r="AF61">
            <v>0</v>
          </cell>
          <cell r="AG61">
            <v>0</v>
          </cell>
          <cell r="AH61">
            <v>0</v>
          </cell>
        </row>
        <row r="62">
          <cell r="H62" t="str">
            <v>105445-P.S.R. LIMAHUIDA</v>
          </cell>
          <cell r="I62"/>
          <cell r="J62">
            <v>0</v>
          </cell>
          <cell r="K62"/>
          <cell r="L62"/>
          <cell r="M62"/>
          <cell r="N62"/>
          <cell r="O62"/>
          <cell r="P62">
            <v>0</v>
          </cell>
          <cell r="Z62" t="str">
            <v>105480-P.S.R. QUILIMARI</v>
          </cell>
          <cell r="AA62"/>
          <cell r="AB62">
            <v>0</v>
          </cell>
          <cell r="AC62"/>
          <cell r="AD62"/>
          <cell r="AE62"/>
          <cell r="AF62"/>
          <cell r="AG62"/>
          <cell r="AH62">
            <v>0</v>
          </cell>
        </row>
        <row r="63">
          <cell r="H63" t="str">
            <v>105448-P.S.R. SANTA VIRGINIA</v>
          </cell>
          <cell r="I63"/>
          <cell r="J63"/>
          <cell r="K63"/>
          <cell r="L63"/>
          <cell r="M63">
            <v>0</v>
          </cell>
          <cell r="N63">
            <v>3</v>
          </cell>
          <cell r="O63">
            <v>1</v>
          </cell>
          <cell r="P63">
            <v>4</v>
          </cell>
          <cell r="Z63" t="str">
            <v>Total 04203-LOS VILOS</v>
          </cell>
          <cell r="AA63">
            <v>3</v>
          </cell>
          <cell r="AB63">
            <v>5</v>
          </cell>
          <cell r="AC63">
            <v>7</v>
          </cell>
          <cell r="AD63"/>
          <cell r="AE63">
            <v>6</v>
          </cell>
          <cell r="AF63">
            <v>0</v>
          </cell>
          <cell r="AG63">
            <v>0</v>
          </cell>
          <cell r="AH63">
            <v>21</v>
          </cell>
        </row>
        <row r="64">
          <cell r="H64" t="str">
            <v>105485-P.S.R. PLAN DE HORNOS</v>
          </cell>
          <cell r="I64"/>
          <cell r="J64"/>
          <cell r="K64">
            <v>2</v>
          </cell>
          <cell r="L64"/>
          <cell r="M64">
            <v>0</v>
          </cell>
          <cell r="N64"/>
          <cell r="O64">
            <v>0</v>
          </cell>
          <cell r="P64">
            <v>2</v>
          </cell>
          <cell r="Z64" t="str">
            <v>04204-SALAMANCA</v>
          </cell>
          <cell r="AA64"/>
          <cell r="AB64"/>
          <cell r="AC64"/>
          <cell r="AD64"/>
          <cell r="AE64"/>
          <cell r="AF64"/>
          <cell r="AG64"/>
          <cell r="AH64"/>
        </row>
        <row r="65">
          <cell r="H65" t="str">
            <v>105487-P.S.R. CAÑAS UNO</v>
          </cell>
          <cell r="I65"/>
          <cell r="J65"/>
          <cell r="K65"/>
          <cell r="L65"/>
          <cell r="M65">
            <v>0</v>
          </cell>
          <cell r="N65">
            <v>0</v>
          </cell>
          <cell r="O65"/>
          <cell r="P65">
            <v>0</v>
          </cell>
          <cell r="Z65" t="str">
            <v>105104-HOSPITAL SALAMANCA</v>
          </cell>
          <cell r="AA65"/>
          <cell r="AB65">
            <v>1</v>
          </cell>
          <cell r="AC65">
            <v>1</v>
          </cell>
          <cell r="AD65">
            <v>7</v>
          </cell>
          <cell r="AE65">
            <v>6</v>
          </cell>
          <cell r="AF65">
            <v>15</v>
          </cell>
          <cell r="AG65">
            <v>0</v>
          </cell>
          <cell r="AH65">
            <v>30</v>
          </cell>
        </row>
        <row r="66">
          <cell r="H66" t="str">
            <v>105496-P.S.R. PINTACURA SUR</v>
          </cell>
          <cell r="I66">
            <v>1</v>
          </cell>
          <cell r="J66">
            <v>1</v>
          </cell>
          <cell r="K66">
            <v>2</v>
          </cell>
          <cell r="L66"/>
          <cell r="M66">
            <v>0</v>
          </cell>
          <cell r="N66">
            <v>0</v>
          </cell>
          <cell r="O66"/>
          <cell r="P66">
            <v>4</v>
          </cell>
          <cell r="Z66" t="str">
            <v xml:space="preserve">105452-P.S.R. CUNCUMEN                 </v>
          </cell>
          <cell r="AA66"/>
          <cell r="AB66">
            <v>0</v>
          </cell>
          <cell r="AC66">
            <v>1</v>
          </cell>
          <cell r="AD66">
            <v>0</v>
          </cell>
          <cell r="AE66">
            <v>0</v>
          </cell>
          <cell r="AF66">
            <v>1</v>
          </cell>
          <cell r="AG66">
            <v>0</v>
          </cell>
          <cell r="AH66">
            <v>2</v>
          </cell>
        </row>
        <row r="67">
          <cell r="H67" t="str">
            <v>Total 04201-ILLAPEL</v>
          </cell>
          <cell r="I67">
            <v>8</v>
          </cell>
          <cell r="J67">
            <v>9</v>
          </cell>
          <cell r="K67">
            <v>17</v>
          </cell>
          <cell r="L67">
            <v>9</v>
          </cell>
          <cell r="M67">
            <v>13</v>
          </cell>
          <cell r="N67">
            <v>7</v>
          </cell>
          <cell r="O67">
            <v>12</v>
          </cell>
          <cell r="P67">
            <v>75</v>
          </cell>
          <cell r="Z67" t="str">
            <v>105453-P.S.R. TRANQUILLA</v>
          </cell>
          <cell r="AA67"/>
          <cell r="AB67">
            <v>0</v>
          </cell>
          <cell r="AC67">
            <v>0</v>
          </cell>
          <cell r="AD67"/>
          <cell r="AE67"/>
          <cell r="AF67"/>
          <cell r="AG67"/>
          <cell r="AH67">
            <v>0</v>
          </cell>
        </row>
        <row r="68">
          <cell r="H68" t="str">
            <v>04202-CANELA</v>
          </cell>
          <cell r="I68"/>
          <cell r="J68"/>
          <cell r="K68"/>
          <cell r="L68"/>
          <cell r="M68"/>
          <cell r="N68"/>
          <cell r="O68"/>
          <cell r="P68"/>
          <cell r="Z68" t="str">
            <v>105454-P.S.R. CUNLAGUA</v>
          </cell>
          <cell r="AA68"/>
          <cell r="AB68"/>
          <cell r="AC68">
            <v>0</v>
          </cell>
          <cell r="AD68"/>
          <cell r="AE68"/>
          <cell r="AF68"/>
          <cell r="AG68"/>
          <cell r="AH68">
            <v>0</v>
          </cell>
        </row>
        <row r="69">
          <cell r="H69" t="str">
            <v>105309-CES. RURAL CANELA</v>
          </cell>
          <cell r="I69">
            <v>3</v>
          </cell>
          <cell r="J69">
            <v>0</v>
          </cell>
          <cell r="K69">
            <v>3</v>
          </cell>
          <cell r="L69">
            <v>2</v>
          </cell>
          <cell r="M69">
            <v>3</v>
          </cell>
          <cell r="N69">
            <v>3</v>
          </cell>
          <cell r="O69">
            <v>0</v>
          </cell>
          <cell r="P69">
            <v>14</v>
          </cell>
          <cell r="Z69" t="str">
            <v>105455-P.S.R. CHILLEPIN</v>
          </cell>
          <cell r="AA69">
            <v>0</v>
          </cell>
          <cell r="AB69"/>
          <cell r="AC69">
            <v>1</v>
          </cell>
          <cell r="AD69">
            <v>0</v>
          </cell>
          <cell r="AE69">
            <v>0</v>
          </cell>
          <cell r="AF69">
            <v>0</v>
          </cell>
          <cell r="AG69"/>
          <cell r="AH69">
            <v>1</v>
          </cell>
        </row>
        <row r="70">
          <cell r="H70" t="str">
            <v xml:space="preserve">105450-P.S.R. MINCHA NORTE            </v>
          </cell>
          <cell r="I70">
            <v>1</v>
          </cell>
          <cell r="J70"/>
          <cell r="K70">
            <v>1</v>
          </cell>
          <cell r="L70"/>
          <cell r="M70"/>
          <cell r="N70">
            <v>1</v>
          </cell>
          <cell r="O70">
            <v>1</v>
          </cell>
          <cell r="P70">
            <v>4</v>
          </cell>
          <cell r="Z70" t="str">
            <v>105457-P.S.R. SAN AGUSTIN</v>
          </cell>
          <cell r="AA70">
            <v>0</v>
          </cell>
          <cell r="AB70">
            <v>0</v>
          </cell>
          <cell r="AC70"/>
          <cell r="AD70">
            <v>0</v>
          </cell>
          <cell r="AE70"/>
          <cell r="AF70"/>
          <cell r="AG70"/>
          <cell r="AH70">
            <v>0</v>
          </cell>
        </row>
        <row r="71">
          <cell r="H71" t="str">
            <v>105451-P.S.R. AGUA FRIA</v>
          </cell>
          <cell r="I71"/>
          <cell r="J71"/>
          <cell r="K71"/>
          <cell r="L71">
            <v>0</v>
          </cell>
          <cell r="M71">
            <v>0</v>
          </cell>
          <cell r="N71">
            <v>2</v>
          </cell>
          <cell r="O71"/>
          <cell r="P71">
            <v>2</v>
          </cell>
          <cell r="Z71" t="str">
            <v>105458-P.S.R. TAHUINCO</v>
          </cell>
          <cell r="AA71"/>
          <cell r="AB71"/>
          <cell r="AC71">
            <v>0</v>
          </cell>
          <cell r="AD71"/>
          <cell r="AE71"/>
          <cell r="AF71"/>
          <cell r="AG71"/>
          <cell r="AH71">
            <v>0</v>
          </cell>
        </row>
        <row r="72">
          <cell r="H72" t="str">
            <v>105484-P.S.R. HUENTELAUQUEN</v>
          </cell>
          <cell r="I72"/>
          <cell r="J72"/>
          <cell r="K72">
            <v>0</v>
          </cell>
          <cell r="L72">
            <v>1</v>
          </cell>
          <cell r="M72"/>
          <cell r="N72"/>
          <cell r="O72"/>
          <cell r="P72">
            <v>1</v>
          </cell>
          <cell r="Z72" t="str">
            <v>105491-P.S.R. QUELEN BAJO</v>
          </cell>
          <cell r="AA72">
            <v>0</v>
          </cell>
          <cell r="AB72"/>
          <cell r="AC72"/>
          <cell r="AD72"/>
          <cell r="AE72"/>
          <cell r="AF72"/>
          <cell r="AG72"/>
          <cell r="AH72">
            <v>0</v>
          </cell>
        </row>
        <row r="73">
          <cell r="H73" t="str">
            <v>105488-P.S.R. ESPIRITU SANTO</v>
          </cell>
          <cell r="I73"/>
          <cell r="J73">
            <v>0</v>
          </cell>
          <cell r="K73"/>
          <cell r="L73"/>
          <cell r="M73"/>
          <cell r="N73"/>
          <cell r="O73"/>
          <cell r="P73">
            <v>0</v>
          </cell>
          <cell r="Z73" t="str">
            <v>105492-P.S.R. CAMISA</v>
          </cell>
          <cell r="AA73"/>
          <cell r="AB73">
            <v>0</v>
          </cell>
          <cell r="AC73"/>
          <cell r="AD73"/>
          <cell r="AE73"/>
          <cell r="AF73"/>
          <cell r="AG73"/>
          <cell r="AH73">
            <v>0</v>
          </cell>
        </row>
        <row r="74">
          <cell r="H74" t="str">
            <v>105493-P.S.R. MINCHA SUR</v>
          </cell>
          <cell r="I74"/>
          <cell r="J74"/>
          <cell r="K74"/>
          <cell r="L74"/>
          <cell r="M74"/>
          <cell r="N74"/>
          <cell r="O74">
            <v>1</v>
          </cell>
          <cell r="P74">
            <v>1</v>
          </cell>
          <cell r="Z74" t="str">
            <v>105501-P.S.R. ARBOLEDA GRANDE</v>
          </cell>
          <cell r="AA74"/>
          <cell r="AB74"/>
          <cell r="AC74"/>
          <cell r="AD74">
            <v>0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</row>
        <row r="75">
          <cell r="H75" t="str">
            <v>105497-P.S.R. JABONERIA</v>
          </cell>
          <cell r="I75"/>
          <cell r="J75"/>
          <cell r="K75"/>
          <cell r="L75"/>
          <cell r="M75"/>
          <cell r="N75"/>
          <cell r="O75">
            <v>0</v>
          </cell>
          <cell r="P75">
            <v>0</v>
          </cell>
          <cell r="Z75" t="str">
            <v>Total 04204-SALAMANCA</v>
          </cell>
          <cell r="AA75">
            <v>0</v>
          </cell>
          <cell r="AB75">
            <v>1</v>
          </cell>
          <cell r="AC75">
            <v>3</v>
          </cell>
          <cell r="AD75">
            <v>7</v>
          </cell>
          <cell r="AE75">
            <v>6</v>
          </cell>
          <cell r="AF75">
            <v>16</v>
          </cell>
          <cell r="AG75">
            <v>0</v>
          </cell>
          <cell r="AH75">
            <v>33</v>
          </cell>
        </row>
        <row r="76">
          <cell r="H76" t="str">
            <v>Total 04202-CANELA</v>
          </cell>
          <cell r="I76">
            <v>4</v>
          </cell>
          <cell r="J76">
            <v>0</v>
          </cell>
          <cell r="K76">
            <v>4</v>
          </cell>
          <cell r="L76">
            <v>3</v>
          </cell>
          <cell r="M76">
            <v>3</v>
          </cell>
          <cell r="N76">
            <v>6</v>
          </cell>
          <cell r="O76">
            <v>2</v>
          </cell>
          <cell r="P76">
            <v>22</v>
          </cell>
          <cell r="Z76" t="str">
            <v>04301-OVALLE</v>
          </cell>
          <cell r="AA76"/>
          <cell r="AB76"/>
          <cell r="AC76"/>
          <cell r="AD76"/>
          <cell r="AE76"/>
          <cell r="AF76"/>
          <cell r="AG76"/>
          <cell r="AH76"/>
        </row>
        <row r="77">
          <cell r="H77" t="str">
            <v>04203-LOS VILOS</v>
          </cell>
          <cell r="I77"/>
          <cell r="J77"/>
          <cell r="K77"/>
          <cell r="L77"/>
          <cell r="M77"/>
          <cell r="N77"/>
          <cell r="O77"/>
          <cell r="P77"/>
          <cell r="Z77" t="str">
            <v>105315-CES. RURAL C. DE TAMAYA</v>
          </cell>
          <cell r="AA77">
            <v>0</v>
          </cell>
          <cell r="AB77">
            <v>0</v>
          </cell>
          <cell r="AC77">
            <v>0</v>
          </cell>
          <cell r="AD77">
            <v>0</v>
          </cell>
          <cell r="AE77">
            <v>2</v>
          </cell>
          <cell r="AF77">
            <v>0</v>
          </cell>
          <cell r="AG77">
            <v>0</v>
          </cell>
          <cell r="AH77">
            <v>2</v>
          </cell>
        </row>
        <row r="78">
          <cell r="H78" t="str">
            <v>105108-HOSPITAL LOS VILOS</v>
          </cell>
          <cell r="I78">
            <v>4</v>
          </cell>
          <cell r="J78">
            <v>1</v>
          </cell>
          <cell r="K78">
            <v>4</v>
          </cell>
          <cell r="L78">
            <v>4</v>
          </cell>
          <cell r="M78">
            <v>3</v>
          </cell>
          <cell r="N78"/>
          <cell r="O78">
            <v>12</v>
          </cell>
          <cell r="P78">
            <v>28</v>
          </cell>
          <cell r="Z78" t="str">
            <v>105317-CES. JORGE JORDAN D.</v>
          </cell>
          <cell r="AA78">
            <v>1</v>
          </cell>
          <cell r="AB78"/>
          <cell r="AC78">
            <v>0</v>
          </cell>
          <cell r="AD78">
            <v>0</v>
          </cell>
          <cell r="AE78">
            <v>0</v>
          </cell>
          <cell r="AF78">
            <v>1</v>
          </cell>
          <cell r="AG78">
            <v>1</v>
          </cell>
          <cell r="AH78">
            <v>3</v>
          </cell>
        </row>
        <row r="79">
          <cell r="H79" t="str">
            <v xml:space="preserve">105478-P.S.R. CAIMANES                   </v>
          </cell>
          <cell r="I79"/>
          <cell r="J79">
            <v>1</v>
          </cell>
          <cell r="K79">
            <v>3</v>
          </cell>
          <cell r="L79">
            <v>0</v>
          </cell>
          <cell r="M79">
            <v>0</v>
          </cell>
          <cell r="N79">
            <v>0</v>
          </cell>
          <cell r="O79">
            <v>4</v>
          </cell>
          <cell r="P79">
            <v>8</v>
          </cell>
          <cell r="Z79" t="str">
            <v>105322-CES. MARCOS MACUADA</v>
          </cell>
          <cell r="AA79">
            <v>2</v>
          </cell>
          <cell r="AB79"/>
          <cell r="AC79">
            <v>0</v>
          </cell>
          <cell r="AD79">
            <v>0</v>
          </cell>
          <cell r="AE79">
            <v>0</v>
          </cell>
          <cell r="AF79">
            <v>0</v>
          </cell>
          <cell r="AG79">
            <v>1</v>
          </cell>
          <cell r="AH79">
            <v>3</v>
          </cell>
        </row>
        <row r="80">
          <cell r="H80" t="str">
            <v>105479-P.S.R. GUANGUALI</v>
          </cell>
          <cell r="I80"/>
          <cell r="J80"/>
          <cell r="K80">
            <v>1</v>
          </cell>
          <cell r="L80"/>
          <cell r="M80"/>
          <cell r="N80"/>
          <cell r="O80">
            <v>0</v>
          </cell>
          <cell r="P80">
            <v>1</v>
          </cell>
          <cell r="Z80" t="str">
            <v>105324-CES. SOTAQUI</v>
          </cell>
          <cell r="AA80"/>
          <cell r="AB80">
            <v>0</v>
          </cell>
          <cell r="AC80"/>
          <cell r="AD80">
            <v>0</v>
          </cell>
          <cell r="AE80"/>
          <cell r="AF80"/>
          <cell r="AG80">
            <v>0</v>
          </cell>
          <cell r="AH80">
            <v>0</v>
          </cell>
        </row>
        <row r="81">
          <cell r="H81" t="str">
            <v>105480-P.S.R. QUILIMARI</v>
          </cell>
          <cell r="I81">
            <v>0</v>
          </cell>
          <cell r="J81"/>
          <cell r="K81"/>
          <cell r="L81"/>
          <cell r="M81">
            <v>0</v>
          </cell>
          <cell r="N81">
            <v>0</v>
          </cell>
          <cell r="O81">
            <v>2</v>
          </cell>
          <cell r="P81">
            <v>2</v>
          </cell>
          <cell r="Z81" t="str">
            <v xml:space="preserve">105416-P.S.R. CAMARICO                  </v>
          </cell>
          <cell r="AA81"/>
          <cell r="AB81">
            <v>0</v>
          </cell>
          <cell r="AC81"/>
          <cell r="AD81"/>
          <cell r="AE81">
            <v>1</v>
          </cell>
          <cell r="AF81">
            <v>1</v>
          </cell>
          <cell r="AG81">
            <v>0</v>
          </cell>
          <cell r="AH81">
            <v>2</v>
          </cell>
        </row>
        <row r="82">
          <cell r="H82" t="str">
            <v>105511-P.S.R. LOS CONDORES</v>
          </cell>
          <cell r="I82"/>
          <cell r="J82"/>
          <cell r="K82"/>
          <cell r="L82"/>
          <cell r="M82"/>
          <cell r="N82"/>
          <cell r="O82">
            <v>0</v>
          </cell>
          <cell r="P82">
            <v>0</v>
          </cell>
          <cell r="Z82" t="str">
            <v>105417-P.S.R. ALCONES BAJOS</v>
          </cell>
          <cell r="AA82"/>
          <cell r="AB82"/>
          <cell r="AC82"/>
          <cell r="AD82"/>
          <cell r="AE82"/>
          <cell r="AF82">
            <v>5</v>
          </cell>
          <cell r="AG82"/>
          <cell r="AH82">
            <v>5</v>
          </cell>
        </row>
        <row r="83">
          <cell r="H83" t="str">
            <v>Total 04203-LOS VILOS</v>
          </cell>
          <cell r="I83">
            <v>4</v>
          </cell>
          <cell r="J83">
            <v>2</v>
          </cell>
          <cell r="K83">
            <v>8</v>
          </cell>
          <cell r="L83">
            <v>4</v>
          </cell>
          <cell r="M83">
            <v>3</v>
          </cell>
          <cell r="N83">
            <v>0</v>
          </cell>
          <cell r="O83">
            <v>18</v>
          </cell>
          <cell r="P83">
            <v>39</v>
          </cell>
          <cell r="Z83" t="str">
            <v>105419-P.S.R. LAS SOSSAS</v>
          </cell>
          <cell r="AA83"/>
          <cell r="AB83">
            <v>0</v>
          </cell>
          <cell r="AC83"/>
          <cell r="AD83"/>
          <cell r="AE83"/>
          <cell r="AF83"/>
          <cell r="AG83"/>
          <cell r="AH83">
            <v>0</v>
          </cell>
        </row>
        <row r="84">
          <cell r="H84" t="str">
            <v>04204-SALAMANCA</v>
          </cell>
          <cell r="I84"/>
          <cell r="J84"/>
          <cell r="K84"/>
          <cell r="L84"/>
          <cell r="M84"/>
          <cell r="N84"/>
          <cell r="O84"/>
          <cell r="P84"/>
          <cell r="Z84" t="str">
            <v>105420-P.S.R. LIMARI</v>
          </cell>
          <cell r="AA84"/>
          <cell r="AB84">
            <v>0</v>
          </cell>
          <cell r="AC84">
            <v>0</v>
          </cell>
          <cell r="AD84"/>
          <cell r="AE84"/>
          <cell r="AF84">
            <v>0</v>
          </cell>
          <cell r="AG84">
            <v>1</v>
          </cell>
          <cell r="AH84">
            <v>1</v>
          </cell>
        </row>
        <row r="85">
          <cell r="H85" t="str">
            <v>105104-HOSPITAL SALAMANCA</v>
          </cell>
          <cell r="I85">
            <v>9</v>
          </cell>
          <cell r="J85">
            <v>6</v>
          </cell>
          <cell r="K85">
            <v>8</v>
          </cell>
          <cell r="L85">
            <v>4</v>
          </cell>
          <cell r="M85">
            <v>18</v>
          </cell>
          <cell r="N85">
            <v>7</v>
          </cell>
          <cell r="O85">
            <v>5</v>
          </cell>
          <cell r="P85">
            <v>57</v>
          </cell>
          <cell r="Z85" t="str">
            <v>105422-P.S.R. HORNILLOS</v>
          </cell>
          <cell r="AA85">
            <v>0</v>
          </cell>
          <cell r="AB85"/>
          <cell r="AC85"/>
          <cell r="AD85"/>
          <cell r="AE85"/>
          <cell r="AF85">
            <v>0</v>
          </cell>
          <cell r="AG85"/>
          <cell r="AH85">
            <v>0</v>
          </cell>
        </row>
        <row r="86">
          <cell r="H86" t="str">
            <v xml:space="preserve">105452-P.S.R. CUNCUMEN                 </v>
          </cell>
          <cell r="I86">
            <v>3</v>
          </cell>
          <cell r="J86">
            <v>1</v>
          </cell>
          <cell r="K86">
            <v>1</v>
          </cell>
          <cell r="L86">
            <v>2</v>
          </cell>
          <cell r="M86">
            <v>1</v>
          </cell>
          <cell r="N86">
            <v>4</v>
          </cell>
          <cell r="O86">
            <v>2</v>
          </cell>
          <cell r="P86">
            <v>14</v>
          </cell>
          <cell r="Z86" t="str">
            <v>105437-P.S.R. CHALINGA</v>
          </cell>
          <cell r="AA86"/>
          <cell r="AB86">
            <v>1</v>
          </cell>
          <cell r="AC86"/>
          <cell r="AD86">
            <v>0</v>
          </cell>
          <cell r="AE86">
            <v>0</v>
          </cell>
          <cell r="AF86"/>
          <cell r="AG86"/>
          <cell r="AH86">
            <v>1</v>
          </cell>
        </row>
        <row r="87">
          <cell r="H87" t="str">
            <v>105453-P.S.R. TRANQUILLA</v>
          </cell>
          <cell r="I87"/>
          <cell r="J87">
            <v>0</v>
          </cell>
          <cell r="K87"/>
          <cell r="L87">
            <v>2</v>
          </cell>
          <cell r="M87">
            <v>1</v>
          </cell>
          <cell r="N87">
            <v>2</v>
          </cell>
          <cell r="O87">
            <v>1</v>
          </cell>
          <cell r="P87">
            <v>6</v>
          </cell>
          <cell r="Z87" t="str">
            <v>105439-P.S.R. CERRO BLANCO</v>
          </cell>
          <cell r="AA87"/>
          <cell r="AB87">
            <v>0</v>
          </cell>
          <cell r="AC87"/>
          <cell r="AD87"/>
          <cell r="AE87"/>
          <cell r="AF87"/>
          <cell r="AG87"/>
          <cell r="AH87">
            <v>0</v>
          </cell>
        </row>
        <row r="88">
          <cell r="H88" t="str">
            <v>105454-P.S.R. CUNLAGUA</v>
          </cell>
          <cell r="I88"/>
          <cell r="J88">
            <v>0</v>
          </cell>
          <cell r="K88">
            <v>0</v>
          </cell>
          <cell r="L88"/>
          <cell r="M88"/>
          <cell r="N88"/>
          <cell r="O88">
            <v>0</v>
          </cell>
          <cell r="P88">
            <v>0</v>
          </cell>
          <cell r="Z88" t="str">
            <v>105507-P.S.R. HUAMALATA</v>
          </cell>
          <cell r="AA88">
            <v>0</v>
          </cell>
          <cell r="AB88"/>
          <cell r="AC88"/>
          <cell r="AD88">
            <v>0</v>
          </cell>
          <cell r="AE88"/>
          <cell r="AF88">
            <v>5</v>
          </cell>
          <cell r="AG88">
            <v>0</v>
          </cell>
          <cell r="AH88">
            <v>5</v>
          </cell>
        </row>
        <row r="89">
          <cell r="H89" t="str">
            <v>105455-P.S.R. CHILLEPIN</v>
          </cell>
          <cell r="I89">
            <v>1</v>
          </cell>
          <cell r="J89">
            <v>1</v>
          </cell>
          <cell r="K89">
            <v>2</v>
          </cell>
          <cell r="L89">
            <v>2</v>
          </cell>
          <cell r="M89">
            <v>0</v>
          </cell>
          <cell r="N89">
            <v>0</v>
          </cell>
          <cell r="O89">
            <v>1</v>
          </cell>
          <cell r="P89">
            <v>7</v>
          </cell>
          <cell r="Z89" t="str">
            <v>105510-P.S.R. RECOLETA</v>
          </cell>
          <cell r="AA89"/>
          <cell r="AB89">
            <v>0</v>
          </cell>
          <cell r="AC89">
            <v>0</v>
          </cell>
          <cell r="AD89">
            <v>0</v>
          </cell>
          <cell r="AE89"/>
          <cell r="AF89"/>
          <cell r="AG89"/>
          <cell r="AH89">
            <v>0</v>
          </cell>
        </row>
        <row r="90">
          <cell r="H90" t="str">
            <v>105456-P.S.R. LLIMPO</v>
          </cell>
          <cell r="I90"/>
          <cell r="J90">
            <v>0</v>
          </cell>
          <cell r="K90">
            <v>0</v>
          </cell>
          <cell r="L90"/>
          <cell r="M90"/>
          <cell r="N90"/>
          <cell r="O90">
            <v>0</v>
          </cell>
          <cell r="P90">
            <v>0</v>
          </cell>
          <cell r="Z90" t="str">
            <v>105722-CECOF SAN JOSE DE LA DEHESA</v>
          </cell>
          <cell r="AA90"/>
          <cell r="AB90"/>
          <cell r="AC90"/>
          <cell r="AD90"/>
          <cell r="AE90"/>
          <cell r="AF90">
            <v>0</v>
          </cell>
          <cell r="AG90"/>
          <cell r="AH90">
            <v>0</v>
          </cell>
        </row>
        <row r="91">
          <cell r="H91" t="str">
            <v>105457-P.S.R. SAN AGUSTIN</v>
          </cell>
          <cell r="I91"/>
          <cell r="J91"/>
          <cell r="K91"/>
          <cell r="L91"/>
          <cell r="M91">
            <v>2</v>
          </cell>
          <cell r="N91">
            <v>0</v>
          </cell>
          <cell r="O91"/>
          <cell r="P91">
            <v>2</v>
          </cell>
          <cell r="Z91" t="str">
            <v>105723-CECOF LIMARI</v>
          </cell>
          <cell r="AA91"/>
          <cell r="AB91"/>
          <cell r="AC91"/>
          <cell r="AD91"/>
          <cell r="AE91"/>
          <cell r="AF91"/>
          <cell r="AG91">
            <v>1</v>
          </cell>
          <cell r="AH91">
            <v>1</v>
          </cell>
        </row>
        <row r="92">
          <cell r="H92" t="str">
            <v>105458-P.S.R. TAHUINCO</v>
          </cell>
          <cell r="I92"/>
          <cell r="J92"/>
          <cell r="K92">
            <v>0</v>
          </cell>
          <cell r="L92"/>
          <cell r="M92">
            <v>0</v>
          </cell>
          <cell r="N92">
            <v>0</v>
          </cell>
          <cell r="O92">
            <v>1</v>
          </cell>
          <cell r="P92">
            <v>1</v>
          </cell>
          <cell r="Z92" t="str">
            <v>Total 04301-OVALLE</v>
          </cell>
          <cell r="AA92">
            <v>3</v>
          </cell>
          <cell r="AB92">
            <v>1</v>
          </cell>
          <cell r="AC92">
            <v>0</v>
          </cell>
          <cell r="AD92">
            <v>0</v>
          </cell>
          <cell r="AE92">
            <v>3</v>
          </cell>
          <cell r="AF92">
            <v>12</v>
          </cell>
          <cell r="AG92">
            <v>4</v>
          </cell>
          <cell r="AH92">
            <v>23</v>
          </cell>
        </row>
        <row r="93">
          <cell r="H93" t="str">
            <v>105491-P.S.R. QUELEN BAJO</v>
          </cell>
          <cell r="I93"/>
          <cell r="J93"/>
          <cell r="K93"/>
          <cell r="L93"/>
          <cell r="M93"/>
          <cell r="N93">
            <v>0</v>
          </cell>
          <cell r="O93">
            <v>0</v>
          </cell>
          <cell r="P93">
            <v>0</v>
          </cell>
          <cell r="Z93" t="str">
            <v>04302-COMBARBALÁ</v>
          </cell>
          <cell r="AA93"/>
          <cell r="AB93"/>
          <cell r="AC93"/>
          <cell r="AD93"/>
          <cell r="AE93"/>
          <cell r="AF93"/>
          <cell r="AG93"/>
          <cell r="AH93"/>
        </row>
        <row r="94">
          <cell r="H94" t="str">
            <v>105492-P.S.R. CAMISA</v>
          </cell>
          <cell r="I94">
            <v>0</v>
          </cell>
          <cell r="J94">
            <v>0</v>
          </cell>
          <cell r="K94"/>
          <cell r="L94">
            <v>0</v>
          </cell>
          <cell r="M94">
            <v>0</v>
          </cell>
          <cell r="N94">
            <v>0</v>
          </cell>
          <cell r="O94">
            <v>0</v>
          </cell>
          <cell r="P94">
            <v>0</v>
          </cell>
          <cell r="Z94" t="str">
            <v>105105-HOSPITAL COMBARBALA</v>
          </cell>
          <cell r="AA94">
            <v>4</v>
          </cell>
          <cell r="AB94">
            <v>0</v>
          </cell>
          <cell r="AC94">
            <v>4</v>
          </cell>
          <cell r="AD94">
            <v>0</v>
          </cell>
          <cell r="AE94">
            <v>2</v>
          </cell>
          <cell r="AF94">
            <v>0</v>
          </cell>
          <cell r="AG94">
            <v>1</v>
          </cell>
          <cell r="AH94">
            <v>11</v>
          </cell>
        </row>
        <row r="95">
          <cell r="H95" t="str">
            <v>105501-P.S.R. ARBOLEDA GRANDE</v>
          </cell>
          <cell r="I95"/>
          <cell r="J95">
            <v>0</v>
          </cell>
          <cell r="K95"/>
          <cell r="L95">
            <v>0</v>
          </cell>
          <cell r="M95">
            <v>1</v>
          </cell>
          <cell r="N95">
            <v>0</v>
          </cell>
          <cell r="O95">
            <v>2</v>
          </cell>
          <cell r="P95">
            <v>3</v>
          </cell>
          <cell r="Z95" t="str">
            <v>105434-P.S.R. SAN MARCOS</v>
          </cell>
          <cell r="AA95"/>
          <cell r="AB95">
            <v>0</v>
          </cell>
          <cell r="AC95"/>
          <cell r="AD95">
            <v>0</v>
          </cell>
          <cell r="AE95"/>
          <cell r="AF95">
            <v>1</v>
          </cell>
          <cell r="AG95"/>
          <cell r="AH95">
            <v>1</v>
          </cell>
        </row>
        <row r="96">
          <cell r="H96" t="str">
            <v>Total 04204-SALAMANCA</v>
          </cell>
          <cell r="I96">
            <v>13</v>
          </cell>
          <cell r="J96">
            <v>8</v>
          </cell>
          <cell r="K96">
            <v>11</v>
          </cell>
          <cell r="L96">
            <v>10</v>
          </cell>
          <cell r="M96">
            <v>23</v>
          </cell>
          <cell r="N96">
            <v>13</v>
          </cell>
          <cell r="O96">
            <v>12</v>
          </cell>
          <cell r="P96">
            <v>90</v>
          </cell>
          <cell r="Z96" t="str">
            <v>105441-P.S.R. MANQUEHUA</v>
          </cell>
          <cell r="AA96">
            <v>0</v>
          </cell>
          <cell r="AB96"/>
          <cell r="AC96"/>
          <cell r="AD96">
            <v>0</v>
          </cell>
          <cell r="AE96"/>
          <cell r="AF96"/>
          <cell r="AG96">
            <v>0</v>
          </cell>
          <cell r="AH96">
            <v>0</v>
          </cell>
        </row>
        <row r="97">
          <cell r="H97" t="str">
            <v>04301-OVALLE</v>
          </cell>
          <cell r="I97"/>
          <cell r="J97"/>
          <cell r="K97"/>
          <cell r="L97"/>
          <cell r="M97"/>
          <cell r="N97"/>
          <cell r="O97"/>
          <cell r="P97"/>
          <cell r="Z97" t="str">
            <v>105460-P.S.R. COGOTI 18</v>
          </cell>
          <cell r="AA97"/>
          <cell r="AB97"/>
          <cell r="AC97"/>
          <cell r="AD97"/>
          <cell r="AE97">
            <v>0</v>
          </cell>
          <cell r="AF97">
            <v>0</v>
          </cell>
          <cell r="AG97"/>
          <cell r="AH97">
            <v>0</v>
          </cell>
        </row>
        <row r="98">
          <cell r="H98" t="str">
            <v>105315-CES. RURAL C. DE TAMAYA</v>
          </cell>
          <cell r="I98">
            <v>10</v>
          </cell>
          <cell r="J98">
            <v>6</v>
          </cell>
          <cell r="K98">
            <v>2</v>
          </cell>
          <cell r="L98">
            <v>7</v>
          </cell>
          <cell r="M98">
            <v>7</v>
          </cell>
          <cell r="N98">
            <v>9</v>
          </cell>
          <cell r="O98">
            <v>6</v>
          </cell>
          <cell r="P98">
            <v>47</v>
          </cell>
          <cell r="Z98" t="str">
            <v>105461-P.S.R. EL HUACHO</v>
          </cell>
          <cell r="AA98">
            <v>0</v>
          </cell>
          <cell r="AB98"/>
          <cell r="AC98"/>
          <cell r="AD98">
            <v>0</v>
          </cell>
          <cell r="AE98"/>
          <cell r="AF98"/>
          <cell r="AG98"/>
          <cell r="AH98">
            <v>0</v>
          </cell>
        </row>
        <row r="99">
          <cell r="H99" t="str">
            <v>105317-CES. JORGE JORDAN D.</v>
          </cell>
          <cell r="I99">
            <v>7</v>
          </cell>
          <cell r="J99">
            <v>4</v>
          </cell>
          <cell r="K99">
            <v>7</v>
          </cell>
          <cell r="L99">
            <v>7</v>
          </cell>
          <cell r="M99">
            <v>10</v>
          </cell>
          <cell r="N99">
            <v>5</v>
          </cell>
          <cell r="O99">
            <v>7</v>
          </cell>
          <cell r="P99">
            <v>47</v>
          </cell>
          <cell r="Z99" t="str">
            <v>105463-P.S.R. QUILITAPIA</v>
          </cell>
          <cell r="AA99"/>
          <cell r="AB99"/>
          <cell r="AC99">
            <v>0</v>
          </cell>
          <cell r="AD99"/>
          <cell r="AE99"/>
          <cell r="AF99"/>
          <cell r="AG99">
            <v>0</v>
          </cell>
          <cell r="AH99">
            <v>0</v>
          </cell>
        </row>
        <row r="100">
          <cell r="H100" t="str">
            <v>105322-CES. MARCOS MACUADA</v>
          </cell>
          <cell r="I100">
            <v>12</v>
          </cell>
          <cell r="J100">
            <v>20</v>
          </cell>
          <cell r="K100">
            <v>18</v>
          </cell>
          <cell r="L100">
            <v>17</v>
          </cell>
          <cell r="M100">
            <v>8</v>
          </cell>
          <cell r="N100">
            <v>17</v>
          </cell>
          <cell r="O100">
            <v>14</v>
          </cell>
          <cell r="P100">
            <v>106</v>
          </cell>
          <cell r="Z100" t="str">
            <v>105464-P.S.R. LA LIGUA</v>
          </cell>
          <cell r="AA100"/>
          <cell r="AB100"/>
          <cell r="AC100"/>
          <cell r="AD100"/>
          <cell r="AE100"/>
          <cell r="AF100">
            <v>0</v>
          </cell>
          <cell r="AG100">
            <v>0</v>
          </cell>
          <cell r="AH100">
            <v>0</v>
          </cell>
        </row>
        <row r="101">
          <cell r="H101" t="str">
            <v>105324-CES. SOTAQUI</v>
          </cell>
          <cell r="I101"/>
          <cell r="J101">
            <v>7</v>
          </cell>
          <cell r="K101">
            <v>5</v>
          </cell>
          <cell r="L101">
            <v>0</v>
          </cell>
          <cell r="M101"/>
          <cell r="N101"/>
          <cell r="O101">
            <v>3</v>
          </cell>
          <cell r="P101">
            <v>15</v>
          </cell>
          <cell r="Z101" t="str">
            <v>105465-P.S.R. RAMADILLA</v>
          </cell>
          <cell r="AA101"/>
          <cell r="AB101"/>
          <cell r="AC101"/>
          <cell r="AD101">
            <v>0</v>
          </cell>
          <cell r="AE101"/>
          <cell r="AF101"/>
          <cell r="AG101">
            <v>0</v>
          </cell>
          <cell r="AH101">
            <v>0</v>
          </cell>
        </row>
        <row r="102">
          <cell r="H102" t="str">
            <v>105415-P.S.R. BARRAZA</v>
          </cell>
          <cell r="I102"/>
          <cell r="J102">
            <v>1</v>
          </cell>
          <cell r="K102"/>
          <cell r="L102"/>
          <cell r="M102"/>
          <cell r="N102"/>
          <cell r="O102"/>
          <cell r="P102">
            <v>1</v>
          </cell>
          <cell r="Z102" t="str">
            <v>105466-P.S.R. VALLE HERMOSO</v>
          </cell>
          <cell r="AA102"/>
          <cell r="AB102"/>
          <cell r="AC102"/>
          <cell r="AD102"/>
          <cell r="AE102"/>
          <cell r="AF102"/>
          <cell r="AG102">
            <v>0</v>
          </cell>
          <cell r="AH102">
            <v>0</v>
          </cell>
        </row>
        <row r="103">
          <cell r="H103" t="str">
            <v xml:space="preserve">105416-P.S.R. CAMARICO                  </v>
          </cell>
          <cell r="I103">
            <v>0</v>
          </cell>
          <cell r="J103">
            <v>0</v>
          </cell>
          <cell r="K103">
            <v>1</v>
          </cell>
          <cell r="L103">
            <v>0</v>
          </cell>
          <cell r="M103">
            <v>2</v>
          </cell>
          <cell r="N103">
            <v>0</v>
          </cell>
          <cell r="O103"/>
          <cell r="P103">
            <v>3</v>
          </cell>
          <cell r="Z103" t="str">
            <v>105490-P.S.R. EL DURAZNO</v>
          </cell>
          <cell r="AA103"/>
          <cell r="AB103"/>
          <cell r="AC103"/>
          <cell r="AD103"/>
          <cell r="AE103">
            <v>0</v>
          </cell>
          <cell r="AF103"/>
          <cell r="AG103"/>
          <cell r="AH103">
            <v>0</v>
          </cell>
        </row>
        <row r="104">
          <cell r="H104" t="str">
            <v>105417-P.S.R. ALCONES BAJOS</v>
          </cell>
          <cell r="I104">
            <v>0</v>
          </cell>
          <cell r="J104"/>
          <cell r="K104">
            <v>0</v>
          </cell>
          <cell r="L104">
            <v>1</v>
          </cell>
          <cell r="M104"/>
          <cell r="N104">
            <v>1</v>
          </cell>
          <cell r="O104"/>
          <cell r="P104">
            <v>2</v>
          </cell>
          <cell r="Z104" t="str">
            <v>Total 04302-COMBARBALÁ</v>
          </cell>
          <cell r="AA104">
            <v>4</v>
          </cell>
          <cell r="AB104">
            <v>0</v>
          </cell>
          <cell r="AC104">
            <v>4</v>
          </cell>
          <cell r="AD104">
            <v>0</v>
          </cell>
          <cell r="AE104">
            <v>2</v>
          </cell>
          <cell r="AF104">
            <v>1</v>
          </cell>
          <cell r="AG104">
            <v>1</v>
          </cell>
          <cell r="AH104">
            <v>12</v>
          </cell>
        </row>
        <row r="105">
          <cell r="H105" t="str">
            <v>105419-P.S.R. LAS SOSSAS</v>
          </cell>
          <cell r="I105"/>
          <cell r="J105"/>
          <cell r="K105">
            <v>1</v>
          </cell>
          <cell r="L105"/>
          <cell r="M105"/>
          <cell r="N105">
            <v>1</v>
          </cell>
          <cell r="O105"/>
          <cell r="P105">
            <v>2</v>
          </cell>
          <cell r="Z105" t="str">
            <v>04304-MONTE PATRIA</v>
          </cell>
          <cell r="AA105"/>
          <cell r="AB105"/>
          <cell r="AC105"/>
          <cell r="AD105"/>
          <cell r="AE105"/>
          <cell r="AF105"/>
          <cell r="AG105"/>
          <cell r="AH105"/>
        </row>
        <row r="106">
          <cell r="H106" t="str">
            <v>105420-P.S.R. LIMARI</v>
          </cell>
          <cell r="I106">
            <v>0</v>
          </cell>
          <cell r="J106">
            <v>1</v>
          </cell>
          <cell r="K106">
            <v>1</v>
          </cell>
          <cell r="L106"/>
          <cell r="M106">
            <v>2</v>
          </cell>
          <cell r="N106">
            <v>2</v>
          </cell>
          <cell r="O106">
            <v>2</v>
          </cell>
          <cell r="P106">
            <v>8</v>
          </cell>
          <cell r="Z106" t="str">
            <v>105307-CES. RURAL MONTE PATRIA</v>
          </cell>
          <cell r="AA106">
            <v>0</v>
          </cell>
          <cell r="AB106">
            <v>0</v>
          </cell>
          <cell r="AC106">
            <v>0</v>
          </cell>
          <cell r="AD106">
            <v>0</v>
          </cell>
          <cell r="AE106">
            <v>3</v>
          </cell>
          <cell r="AF106"/>
          <cell r="AG106">
            <v>3</v>
          </cell>
          <cell r="AH106">
            <v>6</v>
          </cell>
        </row>
        <row r="107">
          <cell r="H107" t="str">
            <v>105437-P.S.R. CHALINGA</v>
          </cell>
          <cell r="I107"/>
          <cell r="J107"/>
          <cell r="K107"/>
          <cell r="L107"/>
          <cell r="M107"/>
          <cell r="N107"/>
          <cell r="O107">
            <v>0</v>
          </cell>
          <cell r="P107">
            <v>0</v>
          </cell>
          <cell r="Z107" t="str">
            <v>105311-CES. RURAL CHAÑARAL ALTO</v>
          </cell>
          <cell r="AA107">
            <v>0</v>
          </cell>
          <cell r="AB107">
            <v>1</v>
          </cell>
          <cell r="AC107">
            <v>1</v>
          </cell>
          <cell r="AD107"/>
          <cell r="AE107"/>
          <cell r="AF107"/>
          <cell r="AG107">
            <v>1</v>
          </cell>
          <cell r="AH107">
            <v>3</v>
          </cell>
        </row>
        <row r="108">
          <cell r="H108" t="str">
            <v>105507-P.S.R. HUAMALATA</v>
          </cell>
          <cell r="I108"/>
          <cell r="J108">
            <v>1</v>
          </cell>
          <cell r="K108">
            <v>0</v>
          </cell>
          <cell r="L108">
            <v>0</v>
          </cell>
          <cell r="M108"/>
          <cell r="N108">
            <v>1</v>
          </cell>
          <cell r="O108">
            <v>0</v>
          </cell>
          <cell r="P108">
            <v>2</v>
          </cell>
          <cell r="Z108" t="str">
            <v>105312-CES. RURAL CAREN</v>
          </cell>
          <cell r="AA108"/>
          <cell r="AB108">
            <v>2</v>
          </cell>
          <cell r="AC108">
            <v>0</v>
          </cell>
          <cell r="AD108">
            <v>0</v>
          </cell>
          <cell r="AE108"/>
          <cell r="AF108">
            <v>0</v>
          </cell>
          <cell r="AG108">
            <v>1</v>
          </cell>
          <cell r="AH108">
            <v>3</v>
          </cell>
        </row>
        <row r="109">
          <cell r="H109" t="str">
            <v>105510-P.S.R. RECOLETA</v>
          </cell>
          <cell r="I109">
            <v>0</v>
          </cell>
          <cell r="J109">
            <v>0</v>
          </cell>
          <cell r="K109">
            <v>3</v>
          </cell>
          <cell r="L109">
            <v>0</v>
          </cell>
          <cell r="M109">
            <v>0</v>
          </cell>
          <cell r="N109">
            <v>0</v>
          </cell>
          <cell r="O109">
            <v>0</v>
          </cell>
          <cell r="P109">
            <v>3</v>
          </cell>
          <cell r="Z109" t="str">
            <v>105318-CES. RURAL EL PALQUI</v>
          </cell>
          <cell r="AA109">
            <v>1</v>
          </cell>
          <cell r="AB109">
            <v>0</v>
          </cell>
          <cell r="AC109">
            <v>0</v>
          </cell>
          <cell r="AD109">
            <v>0</v>
          </cell>
          <cell r="AE109">
            <v>0</v>
          </cell>
          <cell r="AF109">
            <v>2</v>
          </cell>
          <cell r="AG109"/>
          <cell r="AH109">
            <v>3</v>
          </cell>
        </row>
        <row r="110">
          <cell r="H110" t="str">
            <v>105722-CECOF SAN JOSE DE LA DEHESA</v>
          </cell>
          <cell r="I110"/>
          <cell r="J110">
            <v>0</v>
          </cell>
          <cell r="K110"/>
          <cell r="L110"/>
          <cell r="M110"/>
          <cell r="N110">
            <v>2</v>
          </cell>
          <cell r="O110"/>
          <cell r="P110">
            <v>2</v>
          </cell>
          <cell r="Z110" t="str">
            <v>105428-P.S.R. HUATULAME</v>
          </cell>
          <cell r="AA110">
            <v>0</v>
          </cell>
          <cell r="AB110"/>
          <cell r="AC110"/>
          <cell r="AD110"/>
          <cell r="AE110"/>
          <cell r="AF110"/>
          <cell r="AG110"/>
          <cell r="AH110">
            <v>0</v>
          </cell>
        </row>
        <row r="111">
          <cell r="H111" t="str">
            <v>105723-CECOF LIMARI</v>
          </cell>
          <cell r="I111"/>
          <cell r="J111">
            <v>0</v>
          </cell>
          <cell r="K111">
            <v>0</v>
          </cell>
          <cell r="L111"/>
          <cell r="M111"/>
          <cell r="N111"/>
          <cell r="O111">
            <v>0</v>
          </cell>
          <cell r="P111">
            <v>0</v>
          </cell>
          <cell r="Z111" t="str">
            <v>105431-P.S.R. PEDREGAL</v>
          </cell>
          <cell r="AA111"/>
          <cell r="AB111"/>
          <cell r="AC111"/>
          <cell r="AD111"/>
          <cell r="AE111"/>
          <cell r="AF111">
            <v>0</v>
          </cell>
          <cell r="AG111"/>
          <cell r="AH111">
            <v>0</v>
          </cell>
        </row>
        <row r="112">
          <cell r="H112" t="str">
            <v>200258-CECOF LOS COPIHUES</v>
          </cell>
          <cell r="I112"/>
          <cell r="J112"/>
          <cell r="K112">
            <v>0</v>
          </cell>
          <cell r="L112"/>
          <cell r="M112"/>
          <cell r="N112"/>
          <cell r="O112">
            <v>3</v>
          </cell>
          <cell r="P112">
            <v>3</v>
          </cell>
          <cell r="Z112" t="str">
            <v>105432-P.S.R. RAPEL</v>
          </cell>
          <cell r="AA112"/>
          <cell r="AB112"/>
          <cell r="AC112">
            <v>1</v>
          </cell>
          <cell r="AD112"/>
          <cell r="AE112"/>
          <cell r="AF112"/>
          <cell r="AG112"/>
          <cell r="AH112">
            <v>1</v>
          </cell>
        </row>
        <row r="113">
          <cell r="H113" t="str">
            <v>Total 04301-OVALLE</v>
          </cell>
          <cell r="I113">
            <v>29</v>
          </cell>
          <cell r="J113">
            <v>40</v>
          </cell>
          <cell r="K113">
            <v>38</v>
          </cell>
          <cell r="L113">
            <v>32</v>
          </cell>
          <cell r="M113">
            <v>29</v>
          </cell>
          <cell r="N113">
            <v>38</v>
          </cell>
          <cell r="O113">
            <v>35</v>
          </cell>
          <cell r="P113">
            <v>241</v>
          </cell>
          <cell r="Z113" t="str">
            <v>105435-P.S.R. TULAHUEN</v>
          </cell>
          <cell r="AA113">
            <v>0</v>
          </cell>
          <cell r="AB113"/>
          <cell r="AC113">
            <v>0</v>
          </cell>
          <cell r="AD113">
            <v>0</v>
          </cell>
          <cell r="AE113">
            <v>0</v>
          </cell>
          <cell r="AF113">
            <v>1</v>
          </cell>
          <cell r="AG113"/>
          <cell r="AH113">
            <v>1</v>
          </cell>
        </row>
        <row r="114">
          <cell r="H114" t="str">
            <v>04302-COMBARBALÁ</v>
          </cell>
          <cell r="I114"/>
          <cell r="J114"/>
          <cell r="K114"/>
          <cell r="L114"/>
          <cell r="M114"/>
          <cell r="N114"/>
          <cell r="O114"/>
          <cell r="P114"/>
          <cell r="Z114" t="str">
            <v>105436-P.S.R. EL MAITEN</v>
          </cell>
          <cell r="AA114"/>
          <cell r="AB114"/>
          <cell r="AC114"/>
          <cell r="AD114">
            <v>0</v>
          </cell>
          <cell r="AE114">
            <v>0</v>
          </cell>
          <cell r="AF114">
            <v>0</v>
          </cell>
          <cell r="AG114"/>
          <cell r="AH114">
            <v>0</v>
          </cell>
        </row>
        <row r="115">
          <cell r="H115" t="str">
            <v>105105-HOSPITAL COMBARBALA</v>
          </cell>
          <cell r="I115">
            <v>2</v>
          </cell>
          <cell r="J115">
            <v>2</v>
          </cell>
          <cell r="K115">
            <v>2</v>
          </cell>
          <cell r="L115">
            <v>7</v>
          </cell>
          <cell r="M115">
            <v>5</v>
          </cell>
          <cell r="N115">
            <v>7</v>
          </cell>
          <cell r="O115">
            <v>18</v>
          </cell>
          <cell r="P115">
            <v>43</v>
          </cell>
          <cell r="Z115" t="str">
            <v>105489-P.S.R. RAMADAS DE TULAHUEN</v>
          </cell>
          <cell r="AA115"/>
          <cell r="AB115"/>
          <cell r="AC115"/>
          <cell r="AD115"/>
          <cell r="AE115"/>
          <cell r="AF115">
            <v>1</v>
          </cell>
          <cell r="AG115"/>
          <cell r="AH115">
            <v>1</v>
          </cell>
        </row>
        <row r="116">
          <cell r="H116" t="str">
            <v>105434-P.S.R. SAN MARCOS</v>
          </cell>
          <cell r="I116"/>
          <cell r="J116">
            <v>1</v>
          </cell>
          <cell r="K116"/>
          <cell r="L116"/>
          <cell r="M116"/>
          <cell r="N116"/>
          <cell r="O116"/>
          <cell r="P116">
            <v>1</v>
          </cell>
          <cell r="Z116" t="str">
            <v>Total 04304-MONTE PATRIA</v>
          </cell>
          <cell r="AA116">
            <v>1</v>
          </cell>
          <cell r="AB116">
            <v>3</v>
          </cell>
          <cell r="AC116">
            <v>2</v>
          </cell>
          <cell r="AD116">
            <v>0</v>
          </cell>
          <cell r="AE116">
            <v>3</v>
          </cell>
          <cell r="AF116">
            <v>4</v>
          </cell>
          <cell r="AG116">
            <v>5</v>
          </cell>
          <cell r="AH116">
            <v>18</v>
          </cell>
        </row>
        <row r="117">
          <cell r="H117" t="str">
            <v>105441-P.S.R. MANQUEHUA</v>
          </cell>
          <cell r="I117">
            <v>1</v>
          </cell>
          <cell r="J117">
            <v>1</v>
          </cell>
          <cell r="K117"/>
          <cell r="L117">
            <v>0</v>
          </cell>
          <cell r="M117">
            <v>1</v>
          </cell>
          <cell r="N117"/>
          <cell r="O117">
            <v>0</v>
          </cell>
          <cell r="P117">
            <v>3</v>
          </cell>
          <cell r="Z117" t="str">
            <v>04304-PUNITAQUI</v>
          </cell>
          <cell r="AA117"/>
          <cell r="AB117"/>
          <cell r="AC117"/>
          <cell r="AD117"/>
          <cell r="AE117"/>
          <cell r="AF117"/>
          <cell r="AG117"/>
          <cell r="AH117"/>
        </row>
        <row r="118">
          <cell r="H118" t="str">
            <v>105460-P.S.R. COGOTI 18</v>
          </cell>
          <cell r="I118"/>
          <cell r="J118"/>
          <cell r="K118"/>
          <cell r="L118"/>
          <cell r="M118"/>
          <cell r="N118">
            <v>1</v>
          </cell>
          <cell r="O118"/>
          <cell r="P118">
            <v>1</v>
          </cell>
          <cell r="Z118" t="str">
            <v>105308-CES. RURAL PUNITAQUI</v>
          </cell>
          <cell r="AA118">
            <v>2</v>
          </cell>
          <cell r="AB118">
            <v>0</v>
          </cell>
          <cell r="AC118">
            <v>0</v>
          </cell>
          <cell r="AD118">
            <v>0</v>
          </cell>
          <cell r="AE118"/>
          <cell r="AF118">
            <v>1</v>
          </cell>
          <cell r="AG118">
            <v>0</v>
          </cell>
          <cell r="AH118">
            <v>3</v>
          </cell>
        </row>
        <row r="119">
          <cell r="H119" t="str">
            <v>105461-P.S.R. EL HUACHO</v>
          </cell>
          <cell r="I119"/>
          <cell r="J119"/>
          <cell r="K119"/>
          <cell r="L119"/>
          <cell r="M119"/>
          <cell r="N119">
            <v>1</v>
          </cell>
          <cell r="O119"/>
          <cell r="P119">
            <v>1</v>
          </cell>
          <cell r="Z119" t="str">
            <v>105440-P.S.R. DIVISADERO</v>
          </cell>
          <cell r="AA119">
            <v>0</v>
          </cell>
          <cell r="AB119">
            <v>0</v>
          </cell>
          <cell r="AC119">
            <v>1</v>
          </cell>
          <cell r="AD119">
            <v>1</v>
          </cell>
          <cell r="AE119">
            <v>0</v>
          </cell>
          <cell r="AF119">
            <v>0</v>
          </cell>
          <cell r="AG119"/>
          <cell r="AH119">
            <v>2</v>
          </cell>
        </row>
        <row r="120">
          <cell r="H120" t="str">
            <v>105462-P.S.R. EL SAUCE</v>
          </cell>
          <cell r="I120"/>
          <cell r="J120"/>
          <cell r="K120"/>
          <cell r="L120"/>
          <cell r="M120">
            <v>0</v>
          </cell>
          <cell r="N120"/>
          <cell r="O120">
            <v>0</v>
          </cell>
          <cell r="P120">
            <v>0</v>
          </cell>
          <cell r="Z120" t="str">
            <v>Total 04304-PUNITAQUI</v>
          </cell>
          <cell r="AA120">
            <v>2</v>
          </cell>
          <cell r="AB120">
            <v>0</v>
          </cell>
          <cell r="AC120">
            <v>1</v>
          </cell>
          <cell r="AD120">
            <v>1</v>
          </cell>
          <cell r="AE120">
            <v>0</v>
          </cell>
          <cell r="AF120">
            <v>1</v>
          </cell>
          <cell r="AG120">
            <v>0</v>
          </cell>
          <cell r="AH120">
            <v>5</v>
          </cell>
        </row>
        <row r="121">
          <cell r="H121" t="str">
            <v>105463-P.S.R. QUILITAPIA</v>
          </cell>
          <cell r="I121">
            <v>0</v>
          </cell>
          <cell r="J121">
            <v>0</v>
          </cell>
          <cell r="K121"/>
          <cell r="L121">
            <v>1</v>
          </cell>
          <cell r="M121"/>
          <cell r="N121">
            <v>0</v>
          </cell>
          <cell r="O121">
            <v>1</v>
          </cell>
          <cell r="P121">
            <v>2</v>
          </cell>
          <cell r="Z121" t="str">
            <v>04305-RIO HURTADO</v>
          </cell>
          <cell r="AA121"/>
          <cell r="AB121"/>
          <cell r="AC121"/>
          <cell r="AD121"/>
          <cell r="AE121"/>
          <cell r="AF121"/>
          <cell r="AG121"/>
          <cell r="AH121"/>
        </row>
        <row r="122">
          <cell r="H122" t="str">
            <v>105464-P.S.R. LA LIGUA</v>
          </cell>
          <cell r="I122"/>
          <cell r="J122"/>
          <cell r="K122">
            <v>0</v>
          </cell>
          <cell r="L122"/>
          <cell r="M122"/>
          <cell r="N122"/>
          <cell r="O122"/>
          <cell r="P122">
            <v>0</v>
          </cell>
          <cell r="Z122" t="str">
            <v>105310-CES. RURAL PICHASCA</v>
          </cell>
          <cell r="AA122"/>
          <cell r="AB122"/>
          <cell r="AC122">
            <v>0</v>
          </cell>
          <cell r="AD122"/>
          <cell r="AE122"/>
          <cell r="AF122"/>
          <cell r="AG122"/>
          <cell r="AH122">
            <v>0</v>
          </cell>
        </row>
        <row r="123">
          <cell r="H123" t="str">
            <v>105465-P.S.R. RAMADILLA</v>
          </cell>
          <cell r="I123"/>
          <cell r="J123"/>
          <cell r="K123"/>
          <cell r="L123">
            <v>0</v>
          </cell>
          <cell r="M123">
            <v>0</v>
          </cell>
          <cell r="N123"/>
          <cell r="O123">
            <v>0</v>
          </cell>
          <cell r="P123">
            <v>0</v>
          </cell>
          <cell r="Z123" t="str">
            <v>105410-P.S.R. HURTADO</v>
          </cell>
          <cell r="AA123"/>
          <cell r="AB123"/>
          <cell r="AC123"/>
          <cell r="AD123"/>
          <cell r="AE123"/>
          <cell r="AF123"/>
          <cell r="AG123">
            <v>0</v>
          </cell>
          <cell r="AH123">
            <v>0</v>
          </cell>
        </row>
        <row r="124">
          <cell r="H124" t="str">
            <v>105466-P.S.R. VALLE HERMOSO</v>
          </cell>
          <cell r="I124"/>
          <cell r="J124">
            <v>0</v>
          </cell>
          <cell r="K124"/>
          <cell r="L124">
            <v>1</v>
          </cell>
          <cell r="M124"/>
          <cell r="N124"/>
          <cell r="O124"/>
          <cell r="P124">
            <v>1</v>
          </cell>
          <cell r="Z124" t="str">
            <v>105414-P.S.R. SERON</v>
          </cell>
          <cell r="AA124"/>
          <cell r="AB124"/>
          <cell r="AC124"/>
          <cell r="AD124"/>
          <cell r="AE124">
            <v>0</v>
          </cell>
          <cell r="AF124"/>
          <cell r="AG124"/>
          <cell r="AH124">
            <v>0</v>
          </cell>
        </row>
        <row r="125">
          <cell r="H125" t="str">
            <v>Total 04302-COMBARBALÁ</v>
          </cell>
          <cell r="I125">
            <v>3</v>
          </cell>
          <cell r="J125">
            <v>4</v>
          </cell>
          <cell r="K125">
            <v>2</v>
          </cell>
          <cell r="L125">
            <v>9</v>
          </cell>
          <cell r="M125">
            <v>6</v>
          </cell>
          <cell r="N125">
            <v>9</v>
          </cell>
          <cell r="O125">
            <v>19</v>
          </cell>
          <cell r="P125">
            <v>52</v>
          </cell>
          <cell r="Z125" t="str">
            <v>Total 04305-RIO HURTADO</v>
          </cell>
          <cell r="AA125"/>
          <cell r="AB125"/>
          <cell r="AC125">
            <v>0</v>
          </cell>
          <cell r="AD125"/>
          <cell r="AE125">
            <v>0</v>
          </cell>
          <cell r="AF125"/>
          <cell r="AG125">
            <v>0</v>
          </cell>
          <cell r="AH125">
            <v>0</v>
          </cell>
        </row>
        <row r="126">
          <cell r="H126" t="str">
            <v>04304-MONTE PATRIA</v>
          </cell>
          <cell r="I126"/>
          <cell r="J126"/>
          <cell r="K126"/>
          <cell r="L126"/>
          <cell r="M126"/>
          <cell r="N126"/>
          <cell r="O126"/>
          <cell r="P126"/>
          <cell r="Z126" t="str">
            <v>Total general</v>
          </cell>
          <cell r="AA126">
            <v>52</v>
          </cell>
          <cell r="AB126">
            <v>17</v>
          </cell>
          <cell r="AC126">
            <v>53</v>
          </cell>
          <cell r="AD126">
            <v>46</v>
          </cell>
          <cell r="AE126">
            <v>86</v>
          </cell>
          <cell r="AF126">
            <v>159</v>
          </cell>
          <cell r="AG126">
            <v>63</v>
          </cell>
          <cell r="AH126">
            <v>476</v>
          </cell>
        </row>
        <row r="127">
          <cell r="H127" t="str">
            <v>105307-CES. RURAL MONTE PATRIA</v>
          </cell>
          <cell r="I127">
            <v>12</v>
          </cell>
          <cell r="J127">
            <v>9</v>
          </cell>
          <cell r="K127">
            <v>12</v>
          </cell>
          <cell r="L127">
            <v>2</v>
          </cell>
          <cell r="M127">
            <v>4</v>
          </cell>
          <cell r="N127">
            <v>1</v>
          </cell>
          <cell r="O127">
            <v>7</v>
          </cell>
          <cell r="P127">
            <v>47</v>
          </cell>
        </row>
        <row r="128">
          <cell r="H128" t="str">
            <v>105311-CES. RURAL CHAÑARAL ALTO</v>
          </cell>
          <cell r="I128">
            <v>0</v>
          </cell>
          <cell r="J128">
            <v>4</v>
          </cell>
          <cell r="K128">
            <v>0</v>
          </cell>
          <cell r="L128"/>
          <cell r="M128">
            <v>2</v>
          </cell>
          <cell r="N128">
            <v>1</v>
          </cell>
          <cell r="O128">
            <v>1</v>
          </cell>
          <cell r="P128">
            <v>8</v>
          </cell>
        </row>
        <row r="129">
          <cell r="H129" t="str">
            <v>105312-CES. RURAL CAREN</v>
          </cell>
          <cell r="I129">
            <v>3</v>
          </cell>
          <cell r="J129">
            <v>1</v>
          </cell>
          <cell r="K129">
            <v>1</v>
          </cell>
          <cell r="L129">
            <v>1</v>
          </cell>
          <cell r="M129">
            <v>1</v>
          </cell>
          <cell r="N129">
            <v>2</v>
          </cell>
          <cell r="O129">
            <v>1</v>
          </cell>
          <cell r="P129">
            <v>10</v>
          </cell>
        </row>
        <row r="130">
          <cell r="H130" t="str">
            <v>105318-CES. RURAL EL PALQUI</v>
          </cell>
          <cell r="I130">
            <v>4</v>
          </cell>
          <cell r="J130">
            <v>0</v>
          </cell>
          <cell r="K130">
            <v>5</v>
          </cell>
          <cell r="L130">
            <v>2</v>
          </cell>
          <cell r="M130">
            <v>2</v>
          </cell>
          <cell r="N130">
            <v>5</v>
          </cell>
          <cell r="O130">
            <v>1</v>
          </cell>
          <cell r="P130">
            <v>19</v>
          </cell>
        </row>
        <row r="131">
          <cell r="H131" t="str">
            <v>105427-P.S.R. HACIENDA VALDIVIA</v>
          </cell>
          <cell r="I131">
            <v>0</v>
          </cell>
          <cell r="J131"/>
          <cell r="K131"/>
          <cell r="L131"/>
          <cell r="M131"/>
          <cell r="N131"/>
          <cell r="O131"/>
          <cell r="P131">
            <v>0</v>
          </cell>
        </row>
        <row r="132">
          <cell r="H132" t="str">
            <v>105428-P.S.R. HUATULAME</v>
          </cell>
          <cell r="I132"/>
          <cell r="J132"/>
          <cell r="K132">
            <v>0</v>
          </cell>
          <cell r="L132"/>
          <cell r="M132"/>
          <cell r="N132"/>
          <cell r="O132"/>
          <cell r="P132">
            <v>0</v>
          </cell>
        </row>
        <row r="133">
          <cell r="H133" t="str">
            <v>105431-P.S.R. PEDREGAL</v>
          </cell>
          <cell r="I133">
            <v>1</v>
          </cell>
          <cell r="J133"/>
          <cell r="K133"/>
          <cell r="L133"/>
          <cell r="M133">
            <v>1</v>
          </cell>
          <cell r="N133">
            <v>0</v>
          </cell>
          <cell r="O133"/>
          <cell r="P133">
            <v>2</v>
          </cell>
        </row>
        <row r="134">
          <cell r="H134" t="str">
            <v>105432-P.S.R. RAPEL</v>
          </cell>
          <cell r="I134"/>
          <cell r="J134"/>
          <cell r="K134"/>
          <cell r="L134">
            <v>0</v>
          </cell>
          <cell r="M134"/>
          <cell r="N134"/>
          <cell r="O134"/>
          <cell r="P134">
            <v>0</v>
          </cell>
        </row>
        <row r="135">
          <cell r="H135" t="str">
            <v>105435-P.S.R. TULAHUEN</v>
          </cell>
          <cell r="I135">
            <v>0</v>
          </cell>
          <cell r="J135"/>
          <cell r="K135">
            <v>1</v>
          </cell>
          <cell r="L135">
            <v>1</v>
          </cell>
          <cell r="M135"/>
          <cell r="N135">
            <v>0</v>
          </cell>
          <cell r="O135"/>
          <cell r="P135">
            <v>2</v>
          </cell>
        </row>
        <row r="136">
          <cell r="H136" t="str">
            <v>105436-P.S.R. EL MAITEN</v>
          </cell>
          <cell r="I136">
            <v>0</v>
          </cell>
          <cell r="J136"/>
          <cell r="K136"/>
          <cell r="L136">
            <v>1</v>
          </cell>
          <cell r="M136"/>
          <cell r="N136"/>
          <cell r="O136"/>
          <cell r="P136">
            <v>1</v>
          </cell>
        </row>
        <row r="137">
          <cell r="H137" t="str">
            <v>105489-P.S.R. RAMADAS DE TULAHUEN</v>
          </cell>
          <cell r="I137"/>
          <cell r="J137"/>
          <cell r="K137">
            <v>0</v>
          </cell>
          <cell r="L137"/>
          <cell r="M137"/>
          <cell r="N137">
            <v>0</v>
          </cell>
          <cell r="O137">
            <v>1</v>
          </cell>
          <cell r="P137">
            <v>1</v>
          </cell>
        </row>
        <row r="138">
          <cell r="H138" t="str">
            <v>Total 04304-MONTE PATRIA</v>
          </cell>
          <cell r="I138">
            <v>20</v>
          </cell>
          <cell r="J138">
            <v>14</v>
          </cell>
          <cell r="K138">
            <v>19</v>
          </cell>
          <cell r="L138">
            <v>7</v>
          </cell>
          <cell r="M138">
            <v>10</v>
          </cell>
          <cell r="N138">
            <v>9</v>
          </cell>
          <cell r="O138">
            <v>11</v>
          </cell>
          <cell r="P138">
            <v>90</v>
          </cell>
        </row>
        <row r="139">
          <cell r="H139" t="str">
            <v>04304-PUNITAQUI</v>
          </cell>
          <cell r="I139"/>
          <cell r="J139"/>
          <cell r="K139"/>
          <cell r="L139"/>
          <cell r="M139"/>
          <cell r="N139"/>
          <cell r="O139"/>
          <cell r="P139"/>
        </row>
        <row r="140">
          <cell r="H140" t="str">
            <v>105308-CES. RURAL PUNITAQUI</v>
          </cell>
          <cell r="I140">
            <v>12</v>
          </cell>
          <cell r="J140">
            <v>6</v>
          </cell>
          <cell r="K140">
            <v>13</v>
          </cell>
          <cell r="L140">
            <v>16</v>
          </cell>
          <cell r="M140">
            <v>7</v>
          </cell>
          <cell r="N140">
            <v>13</v>
          </cell>
          <cell r="O140">
            <v>6</v>
          </cell>
          <cell r="P140">
            <v>73</v>
          </cell>
        </row>
        <row r="141">
          <cell r="H141" t="str">
            <v>105440-P.S.R. DIVISADERO</v>
          </cell>
          <cell r="I141"/>
          <cell r="J141"/>
          <cell r="K141">
            <v>2</v>
          </cell>
          <cell r="L141"/>
          <cell r="M141">
            <v>1</v>
          </cell>
          <cell r="N141">
            <v>0</v>
          </cell>
          <cell r="O141">
            <v>0</v>
          </cell>
          <cell r="P141">
            <v>3</v>
          </cell>
        </row>
        <row r="142">
          <cell r="H142" t="str">
            <v>Total 04304-PUNITAQUI</v>
          </cell>
          <cell r="I142">
            <v>12</v>
          </cell>
          <cell r="J142">
            <v>6</v>
          </cell>
          <cell r="K142">
            <v>15</v>
          </cell>
          <cell r="L142">
            <v>16</v>
          </cell>
          <cell r="M142">
            <v>8</v>
          </cell>
          <cell r="N142">
            <v>13</v>
          </cell>
          <cell r="O142">
            <v>6</v>
          </cell>
          <cell r="P142">
            <v>76</v>
          </cell>
        </row>
        <row r="143">
          <cell r="H143" t="str">
            <v>04305-RIO HURTADO</v>
          </cell>
          <cell r="I143"/>
          <cell r="J143"/>
          <cell r="K143"/>
          <cell r="L143"/>
          <cell r="M143"/>
          <cell r="N143"/>
          <cell r="O143"/>
          <cell r="P143"/>
        </row>
        <row r="144">
          <cell r="H144" t="str">
            <v>105310-CES. RURAL PICHASCA</v>
          </cell>
          <cell r="I144">
            <v>0</v>
          </cell>
          <cell r="J144"/>
          <cell r="K144">
            <v>0</v>
          </cell>
          <cell r="L144">
            <v>0</v>
          </cell>
          <cell r="M144"/>
          <cell r="N144"/>
          <cell r="O144">
            <v>1</v>
          </cell>
          <cell r="P144">
            <v>1</v>
          </cell>
        </row>
        <row r="145">
          <cell r="H145" t="str">
            <v>105409-P.S.R. EL CHAÑAR</v>
          </cell>
          <cell r="I145"/>
          <cell r="J145"/>
          <cell r="K145"/>
          <cell r="L145"/>
          <cell r="M145"/>
          <cell r="N145"/>
          <cell r="O145">
            <v>0</v>
          </cell>
          <cell r="P145">
            <v>0</v>
          </cell>
        </row>
        <row r="146">
          <cell r="H146" t="str">
            <v>105410-P.S.R. HURTADO</v>
          </cell>
          <cell r="I146"/>
          <cell r="J146">
            <v>0</v>
          </cell>
          <cell r="K146"/>
          <cell r="L146"/>
          <cell r="M146"/>
          <cell r="N146"/>
          <cell r="O146"/>
          <cell r="P146">
            <v>0</v>
          </cell>
        </row>
        <row r="147">
          <cell r="H147" t="str">
            <v>105411-P.S.R. LAS BREAS</v>
          </cell>
          <cell r="I147"/>
          <cell r="J147"/>
          <cell r="K147"/>
          <cell r="L147"/>
          <cell r="M147"/>
          <cell r="N147"/>
          <cell r="O147">
            <v>0</v>
          </cell>
          <cell r="P147">
            <v>0</v>
          </cell>
        </row>
        <row r="148">
          <cell r="H148" t="str">
            <v>105413-P.S.R. SAMO ALTO</v>
          </cell>
          <cell r="I148"/>
          <cell r="J148"/>
          <cell r="K148">
            <v>1</v>
          </cell>
          <cell r="L148"/>
          <cell r="M148"/>
          <cell r="N148"/>
          <cell r="O148">
            <v>0</v>
          </cell>
          <cell r="P148">
            <v>1</v>
          </cell>
        </row>
        <row r="149">
          <cell r="H149" t="str">
            <v>105414-P.S.R. SERON</v>
          </cell>
          <cell r="I149"/>
          <cell r="J149">
            <v>1</v>
          </cell>
          <cell r="K149">
            <v>0</v>
          </cell>
          <cell r="L149"/>
          <cell r="M149">
            <v>0</v>
          </cell>
          <cell r="N149"/>
          <cell r="O149">
            <v>0</v>
          </cell>
          <cell r="P149">
            <v>1</v>
          </cell>
        </row>
        <row r="150">
          <cell r="H150" t="str">
            <v>Total 04305-RIO HURTADO</v>
          </cell>
          <cell r="I150">
            <v>0</v>
          </cell>
          <cell r="J150">
            <v>1</v>
          </cell>
          <cell r="K150">
            <v>1</v>
          </cell>
          <cell r="L150">
            <v>0</v>
          </cell>
          <cell r="M150">
            <v>0</v>
          </cell>
          <cell r="N150"/>
          <cell r="O150">
            <v>1</v>
          </cell>
          <cell r="P150">
            <v>3</v>
          </cell>
        </row>
        <row r="151">
          <cell r="H151" t="str">
            <v>Total general</v>
          </cell>
          <cell r="I151">
            <v>287</v>
          </cell>
          <cell r="J151">
            <v>241</v>
          </cell>
          <cell r="K151">
            <v>310</v>
          </cell>
          <cell r="L151">
            <v>250</v>
          </cell>
          <cell r="M151">
            <v>304</v>
          </cell>
          <cell r="N151">
            <v>257</v>
          </cell>
          <cell r="O151">
            <v>342</v>
          </cell>
          <cell r="P151">
            <v>1991</v>
          </cell>
        </row>
      </sheetData>
      <sheetData sheetId="13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</row>
        <row r="6">
          <cell r="H6" t="str">
            <v>105300-CES. CARDENAL CARO</v>
          </cell>
          <cell r="I6">
            <v>50</v>
          </cell>
          <cell r="J6">
            <v>170</v>
          </cell>
          <cell r="K6">
            <v>312</v>
          </cell>
          <cell r="L6">
            <v>131</v>
          </cell>
          <cell r="M6">
            <v>119</v>
          </cell>
          <cell r="N6">
            <v>117</v>
          </cell>
          <cell r="O6">
            <v>106</v>
          </cell>
          <cell r="P6">
            <v>1005</v>
          </cell>
        </row>
        <row r="7">
          <cell r="H7" t="str">
            <v>105301-CES. LAS COMPAÑIAS</v>
          </cell>
          <cell r="I7">
            <v>130</v>
          </cell>
          <cell r="J7">
            <v>88</v>
          </cell>
          <cell r="K7">
            <v>118</v>
          </cell>
          <cell r="L7">
            <v>70</v>
          </cell>
          <cell r="M7">
            <v>74</v>
          </cell>
          <cell r="N7">
            <v>171</v>
          </cell>
          <cell r="O7">
            <v>134</v>
          </cell>
          <cell r="P7">
            <v>785</v>
          </cell>
        </row>
        <row r="8">
          <cell r="H8" t="str">
            <v>105302-CES. PEDRO AGUIRRE C.</v>
          </cell>
          <cell r="I8">
            <v>137</v>
          </cell>
          <cell r="J8">
            <v>90</v>
          </cell>
          <cell r="K8">
            <v>180</v>
          </cell>
          <cell r="L8">
            <v>74</v>
          </cell>
          <cell r="M8">
            <v>95</v>
          </cell>
          <cell r="N8">
            <v>121</v>
          </cell>
          <cell r="O8">
            <v>50</v>
          </cell>
          <cell r="P8">
            <v>747</v>
          </cell>
        </row>
        <row r="9">
          <cell r="H9" t="str">
            <v>105313-CES. SCHAFFHAUSER</v>
          </cell>
          <cell r="I9">
            <v>125</v>
          </cell>
          <cell r="J9">
            <v>55</v>
          </cell>
          <cell r="K9">
            <v>270</v>
          </cell>
          <cell r="L9">
            <v>162</v>
          </cell>
          <cell r="M9">
            <v>142</v>
          </cell>
          <cell r="N9">
            <v>185</v>
          </cell>
          <cell r="O9">
            <v>113</v>
          </cell>
          <cell r="P9">
            <v>1052</v>
          </cell>
        </row>
        <row r="10">
          <cell r="H10" t="str">
            <v>105319-CES. CARDENAL R.S.H.</v>
          </cell>
          <cell r="I10">
            <v>60</v>
          </cell>
          <cell r="J10">
            <v>77</v>
          </cell>
          <cell r="K10">
            <v>143</v>
          </cell>
          <cell r="L10">
            <v>71</v>
          </cell>
          <cell r="M10">
            <v>141</v>
          </cell>
          <cell r="N10">
            <v>73</v>
          </cell>
          <cell r="O10">
            <v>73</v>
          </cell>
          <cell r="P10">
            <v>638</v>
          </cell>
        </row>
        <row r="11">
          <cell r="H11" t="str">
            <v>105325-CESFAM JUAN PABLO II</v>
          </cell>
          <cell r="I11">
            <v>30</v>
          </cell>
          <cell r="J11">
            <v>32</v>
          </cell>
          <cell r="K11">
            <v>54</v>
          </cell>
          <cell r="L11">
            <v>53</v>
          </cell>
          <cell r="M11">
            <v>47</v>
          </cell>
          <cell r="N11">
            <v>31</v>
          </cell>
          <cell r="O11">
            <v>28</v>
          </cell>
          <cell r="P11">
            <v>275</v>
          </cell>
        </row>
        <row r="12">
          <cell r="H12" t="str">
            <v xml:space="preserve">105400-P.S.R. ALGARROBITO            </v>
          </cell>
          <cell r="I12">
            <v>30</v>
          </cell>
          <cell r="J12">
            <v>12</v>
          </cell>
          <cell r="K12">
            <v>34</v>
          </cell>
          <cell r="L12">
            <v>34</v>
          </cell>
          <cell r="M12">
            <v>32</v>
          </cell>
          <cell r="N12">
            <v>84</v>
          </cell>
          <cell r="O12">
            <v>64</v>
          </cell>
          <cell r="P12">
            <v>290</v>
          </cell>
        </row>
        <row r="13">
          <cell r="H13" t="str">
            <v>105401-P.S.R. LAS ROJAS</v>
          </cell>
          <cell r="I13">
            <v>4</v>
          </cell>
          <cell r="J13">
            <v>0</v>
          </cell>
          <cell r="K13">
            <v>11</v>
          </cell>
          <cell r="L13">
            <v>2</v>
          </cell>
          <cell r="M13">
            <v>10</v>
          </cell>
          <cell r="N13">
            <v>28</v>
          </cell>
          <cell r="O13">
            <v>2</v>
          </cell>
          <cell r="P13">
            <v>57</v>
          </cell>
        </row>
        <row r="14">
          <cell r="H14" t="str">
            <v>105402-P.S.R. EL ROMERO</v>
          </cell>
          <cell r="I14">
            <v>4</v>
          </cell>
          <cell r="J14">
            <v>5</v>
          </cell>
          <cell r="K14">
            <v>6</v>
          </cell>
          <cell r="L14">
            <v>14</v>
          </cell>
          <cell r="M14">
            <v>1</v>
          </cell>
          <cell r="N14">
            <v>27</v>
          </cell>
          <cell r="O14">
            <v>6</v>
          </cell>
          <cell r="P14">
            <v>63</v>
          </cell>
        </row>
        <row r="15">
          <cell r="H15" t="str">
            <v>105499-P.S.R. LAMBERT</v>
          </cell>
          <cell r="I15"/>
          <cell r="J15">
            <v>0</v>
          </cell>
          <cell r="K15">
            <v>4</v>
          </cell>
          <cell r="L15">
            <v>7</v>
          </cell>
          <cell r="M15">
            <v>1</v>
          </cell>
          <cell r="N15">
            <v>15</v>
          </cell>
          <cell r="O15">
            <v>2</v>
          </cell>
          <cell r="P15">
            <v>29</v>
          </cell>
        </row>
        <row r="16">
          <cell r="H16" t="str">
            <v>105700-CECOF VILLA EL INDIO</v>
          </cell>
          <cell r="I16">
            <v>11</v>
          </cell>
          <cell r="J16">
            <v>16</v>
          </cell>
          <cell r="K16">
            <v>19</v>
          </cell>
          <cell r="L16">
            <v>17</v>
          </cell>
          <cell r="M16">
            <v>9</v>
          </cell>
          <cell r="N16">
            <v>14</v>
          </cell>
          <cell r="O16">
            <v>15</v>
          </cell>
          <cell r="P16">
            <v>101</v>
          </cell>
        </row>
        <row r="17">
          <cell r="H17" t="str">
            <v>105701-CECOF VILLA ALEMANIA</v>
          </cell>
          <cell r="I17">
            <v>0</v>
          </cell>
          <cell r="J17">
            <v>3</v>
          </cell>
          <cell r="K17">
            <v>7</v>
          </cell>
          <cell r="L17">
            <v>0</v>
          </cell>
          <cell r="M17">
            <v>3</v>
          </cell>
          <cell r="N17">
            <v>0</v>
          </cell>
          <cell r="O17">
            <v>3</v>
          </cell>
          <cell r="P17">
            <v>16</v>
          </cell>
        </row>
        <row r="18">
          <cell r="H18" t="str">
            <v>105702-CECOF VILLA LAMBERT</v>
          </cell>
          <cell r="I18">
            <v>4</v>
          </cell>
          <cell r="J18">
            <v>3</v>
          </cell>
          <cell r="K18">
            <v>4</v>
          </cell>
          <cell r="L18">
            <v>6</v>
          </cell>
          <cell r="M18">
            <v>16</v>
          </cell>
          <cell r="N18">
            <v>6</v>
          </cell>
          <cell r="O18">
            <v>16</v>
          </cell>
          <cell r="P18">
            <v>55</v>
          </cell>
        </row>
        <row r="19">
          <cell r="H19" t="str">
            <v>Total 04101-LA SERENA</v>
          </cell>
          <cell r="I19">
            <v>585</v>
          </cell>
          <cell r="J19">
            <v>551</v>
          </cell>
          <cell r="K19">
            <v>1162</v>
          </cell>
          <cell r="L19">
            <v>641</v>
          </cell>
          <cell r="M19">
            <v>690</v>
          </cell>
          <cell r="N19">
            <v>872</v>
          </cell>
          <cell r="O19">
            <v>612</v>
          </cell>
          <cell r="P19">
            <v>5113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  <cell r="P20"/>
        </row>
        <row r="21">
          <cell r="H21" t="str">
            <v>105303-CES. SAN JUAN</v>
          </cell>
          <cell r="I21">
            <v>120</v>
          </cell>
          <cell r="J21">
            <v>74</v>
          </cell>
          <cell r="K21">
            <v>133</v>
          </cell>
          <cell r="L21">
            <v>100</v>
          </cell>
          <cell r="M21">
            <v>110</v>
          </cell>
          <cell r="N21">
            <v>100</v>
          </cell>
          <cell r="O21">
            <v>209</v>
          </cell>
          <cell r="P21">
            <v>846</v>
          </cell>
        </row>
        <row r="22">
          <cell r="H22" t="str">
            <v>105304-CES. SANTA CECILIA</v>
          </cell>
          <cell r="I22">
            <v>180</v>
          </cell>
          <cell r="J22">
            <v>133</v>
          </cell>
          <cell r="K22">
            <v>172</v>
          </cell>
          <cell r="L22">
            <v>105</v>
          </cell>
          <cell r="M22">
            <v>171</v>
          </cell>
          <cell r="N22">
            <v>158</v>
          </cell>
          <cell r="O22">
            <v>118</v>
          </cell>
          <cell r="P22">
            <v>1037</v>
          </cell>
        </row>
        <row r="23">
          <cell r="H23" t="str">
            <v>105305-CES. TIERRAS BLANCAS</v>
          </cell>
          <cell r="I23">
            <v>316</v>
          </cell>
          <cell r="J23">
            <v>213</v>
          </cell>
          <cell r="K23">
            <v>316</v>
          </cell>
          <cell r="L23">
            <v>169</v>
          </cell>
          <cell r="M23">
            <v>242</v>
          </cell>
          <cell r="N23">
            <v>269</v>
          </cell>
          <cell r="O23">
            <v>179</v>
          </cell>
          <cell r="P23">
            <v>1704</v>
          </cell>
        </row>
        <row r="24">
          <cell r="H24" t="str">
            <v>105321-CES. RURAL  TONGOY</v>
          </cell>
          <cell r="I24">
            <v>18</v>
          </cell>
          <cell r="J24">
            <v>15</v>
          </cell>
          <cell r="K24">
            <v>22</v>
          </cell>
          <cell r="L24">
            <v>22</v>
          </cell>
          <cell r="M24">
            <v>50</v>
          </cell>
          <cell r="N24">
            <v>35</v>
          </cell>
          <cell r="O24">
            <v>15</v>
          </cell>
          <cell r="P24">
            <v>177</v>
          </cell>
        </row>
        <row r="25">
          <cell r="H25" t="str">
            <v>105323-CES. DR. SERGIO AGUILAR</v>
          </cell>
          <cell r="I25">
            <v>225</v>
          </cell>
          <cell r="J25">
            <v>375</v>
          </cell>
          <cell r="K25">
            <v>335</v>
          </cell>
          <cell r="L25">
            <v>225</v>
          </cell>
          <cell r="M25">
            <v>326</v>
          </cell>
          <cell r="N25">
            <v>303</v>
          </cell>
          <cell r="O25">
            <v>321</v>
          </cell>
          <cell r="P25">
            <v>2110</v>
          </cell>
        </row>
        <row r="26">
          <cell r="H26" t="str">
            <v xml:space="preserve">105404-P.S.R. EL TANGUE                         </v>
          </cell>
          <cell r="I26">
            <v>1</v>
          </cell>
          <cell r="J26">
            <v>2</v>
          </cell>
          <cell r="K26">
            <v>0</v>
          </cell>
          <cell r="L26">
            <v>1</v>
          </cell>
          <cell r="M26">
            <v>9</v>
          </cell>
          <cell r="N26">
            <v>0</v>
          </cell>
          <cell r="O26">
            <v>4</v>
          </cell>
          <cell r="P26">
            <v>17</v>
          </cell>
        </row>
        <row r="27">
          <cell r="H27" t="str">
            <v>105405-P.S.R. GUANAQUEROS</v>
          </cell>
          <cell r="I27">
            <v>12</v>
          </cell>
          <cell r="J27">
            <v>9</v>
          </cell>
          <cell r="K27">
            <v>4</v>
          </cell>
          <cell r="L27">
            <v>5</v>
          </cell>
          <cell r="M27">
            <v>3</v>
          </cell>
          <cell r="N27">
            <v>21</v>
          </cell>
          <cell r="O27">
            <v>0</v>
          </cell>
          <cell r="P27">
            <v>54</v>
          </cell>
        </row>
        <row r="28">
          <cell r="H28" t="str">
            <v>105406-P.S.R. PAN DE AZUCAR</v>
          </cell>
          <cell r="I28">
            <v>6</v>
          </cell>
          <cell r="J28">
            <v>32</v>
          </cell>
          <cell r="K28">
            <v>47</v>
          </cell>
          <cell r="L28">
            <v>23</v>
          </cell>
          <cell r="M28">
            <v>32</v>
          </cell>
          <cell r="N28">
            <v>28</v>
          </cell>
          <cell r="O28">
            <v>22</v>
          </cell>
          <cell r="P28">
            <v>190</v>
          </cell>
        </row>
        <row r="29">
          <cell r="H29" t="str">
            <v>105407-P.S.R. TAMBILLOS</v>
          </cell>
          <cell r="I29"/>
          <cell r="J29"/>
          <cell r="K29">
            <v>6</v>
          </cell>
          <cell r="L29">
            <v>0</v>
          </cell>
          <cell r="M29">
            <v>5</v>
          </cell>
          <cell r="N29">
            <v>10</v>
          </cell>
          <cell r="O29">
            <v>1</v>
          </cell>
          <cell r="P29">
            <v>22</v>
          </cell>
        </row>
        <row r="30">
          <cell r="H30" t="str">
            <v>105705-CECOF EL ALBA</v>
          </cell>
          <cell r="I30">
            <v>3</v>
          </cell>
          <cell r="J30">
            <v>0</v>
          </cell>
          <cell r="K30">
            <v>0</v>
          </cell>
          <cell r="L30">
            <v>0</v>
          </cell>
          <cell r="M30">
            <v>3</v>
          </cell>
          <cell r="N30">
            <v>3</v>
          </cell>
          <cell r="O30">
            <v>2</v>
          </cell>
          <cell r="P30">
            <v>11</v>
          </cell>
        </row>
        <row r="31">
          <cell r="H31" t="str">
            <v>200273-CECOF PUNTA MIRA</v>
          </cell>
          <cell r="I31">
            <v>13</v>
          </cell>
          <cell r="J31">
            <v>4</v>
          </cell>
          <cell r="K31">
            <v>4</v>
          </cell>
          <cell r="L31">
            <v>12</v>
          </cell>
          <cell r="M31">
            <v>3</v>
          </cell>
          <cell r="N31">
            <v>1</v>
          </cell>
          <cell r="O31">
            <v>10</v>
          </cell>
          <cell r="P31">
            <v>47</v>
          </cell>
        </row>
        <row r="32">
          <cell r="H32" t="str">
            <v>Total 04102-COQUIMBO</v>
          </cell>
          <cell r="I32">
            <v>894</v>
          </cell>
          <cell r="J32">
            <v>857</v>
          </cell>
          <cell r="K32">
            <v>1039</v>
          </cell>
          <cell r="L32">
            <v>662</v>
          </cell>
          <cell r="M32">
            <v>954</v>
          </cell>
          <cell r="N32">
            <v>928</v>
          </cell>
          <cell r="O32">
            <v>881</v>
          </cell>
          <cell r="P32">
            <v>6215</v>
          </cell>
        </row>
        <row r="33">
          <cell r="H33" t="str">
            <v>04103-ANDACOLLO</v>
          </cell>
          <cell r="I33"/>
          <cell r="J33"/>
          <cell r="K33"/>
          <cell r="L33"/>
          <cell r="M33"/>
          <cell r="N33"/>
          <cell r="O33"/>
          <cell r="P33"/>
        </row>
        <row r="34">
          <cell r="H34" t="str">
            <v>105106-HOSPITAL ANDACOLLO</v>
          </cell>
          <cell r="I34">
            <v>51</v>
          </cell>
          <cell r="J34">
            <v>47</v>
          </cell>
          <cell r="K34">
            <v>51</v>
          </cell>
          <cell r="L34">
            <v>32</v>
          </cell>
          <cell r="M34">
            <v>52</v>
          </cell>
          <cell r="N34">
            <v>204</v>
          </cell>
          <cell r="O34">
            <v>89</v>
          </cell>
          <cell r="P34">
            <v>526</v>
          </cell>
        </row>
        <row r="35">
          <cell r="H35" t="str">
            <v>Total 04103-ANDACOLLO</v>
          </cell>
          <cell r="I35">
            <v>51</v>
          </cell>
          <cell r="J35">
            <v>47</v>
          </cell>
          <cell r="K35">
            <v>51</v>
          </cell>
          <cell r="L35">
            <v>32</v>
          </cell>
          <cell r="M35">
            <v>52</v>
          </cell>
          <cell r="N35">
            <v>204</v>
          </cell>
          <cell r="O35">
            <v>89</v>
          </cell>
          <cell r="P35">
            <v>526</v>
          </cell>
        </row>
        <row r="36">
          <cell r="H36" t="str">
            <v>04104-LA HIGUERA</v>
          </cell>
          <cell r="I36"/>
          <cell r="J36"/>
          <cell r="K36"/>
          <cell r="L36"/>
          <cell r="M36"/>
          <cell r="N36"/>
          <cell r="O36"/>
          <cell r="P36"/>
        </row>
        <row r="37">
          <cell r="H37" t="str">
            <v>105314-CES. LA HIGUERA</v>
          </cell>
          <cell r="I37"/>
          <cell r="J37"/>
          <cell r="K37"/>
          <cell r="L37"/>
          <cell r="M37">
            <v>2</v>
          </cell>
          <cell r="N37">
            <v>0</v>
          </cell>
          <cell r="O37">
            <v>3</v>
          </cell>
          <cell r="P37">
            <v>5</v>
          </cell>
        </row>
        <row r="38">
          <cell r="H38" t="str">
            <v xml:space="preserve">105500-P.S.R. CALETA HORNOS        </v>
          </cell>
          <cell r="I38"/>
          <cell r="J38"/>
          <cell r="K38"/>
          <cell r="L38">
            <v>2</v>
          </cell>
          <cell r="M38">
            <v>1</v>
          </cell>
          <cell r="N38">
            <v>3</v>
          </cell>
          <cell r="O38">
            <v>7</v>
          </cell>
          <cell r="P38">
            <v>13</v>
          </cell>
        </row>
        <row r="39">
          <cell r="H39" t="str">
            <v>105505-P.S.R. LOS CHOROS</v>
          </cell>
          <cell r="I39"/>
          <cell r="J39"/>
          <cell r="K39"/>
          <cell r="L39">
            <v>1</v>
          </cell>
          <cell r="M39">
            <v>3</v>
          </cell>
          <cell r="N39">
            <v>1</v>
          </cell>
          <cell r="O39">
            <v>1</v>
          </cell>
          <cell r="P39">
            <v>6</v>
          </cell>
        </row>
        <row r="40">
          <cell r="H40" t="str">
            <v>105506-P.S.R. EL TRAPICHE</v>
          </cell>
          <cell r="I40">
            <v>0</v>
          </cell>
          <cell r="J40"/>
          <cell r="K40"/>
          <cell r="L40"/>
          <cell r="M40">
            <v>8</v>
          </cell>
          <cell r="N40">
            <v>1</v>
          </cell>
          <cell r="O40">
            <v>3</v>
          </cell>
          <cell r="P40">
            <v>12</v>
          </cell>
        </row>
        <row r="41">
          <cell r="H41" t="str">
            <v>Total 04104-LA HIGUERA</v>
          </cell>
          <cell r="I41">
            <v>0</v>
          </cell>
          <cell r="J41"/>
          <cell r="K41"/>
          <cell r="L41">
            <v>3</v>
          </cell>
          <cell r="M41">
            <v>14</v>
          </cell>
          <cell r="N41">
            <v>5</v>
          </cell>
          <cell r="O41">
            <v>14</v>
          </cell>
          <cell r="P41">
            <v>36</v>
          </cell>
        </row>
        <row r="42">
          <cell r="H42" t="str">
            <v>04105-PAIHUANO</v>
          </cell>
          <cell r="I42"/>
          <cell r="J42"/>
          <cell r="K42"/>
          <cell r="L42"/>
          <cell r="M42"/>
          <cell r="N42"/>
          <cell r="O42"/>
          <cell r="P42"/>
        </row>
        <row r="43">
          <cell r="H43" t="str">
            <v>105306-CES. PAIHUANO</v>
          </cell>
          <cell r="I43">
            <v>8</v>
          </cell>
          <cell r="J43">
            <v>10</v>
          </cell>
          <cell r="K43">
            <v>7</v>
          </cell>
          <cell r="L43">
            <v>11</v>
          </cell>
          <cell r="M43">
            <v>15</v>
          </cell>
          <cell r="N43">
            <v>13</v>
          </cell>
          <cell r="O43">
            <v>7</v>
          </cell>
          <cell r="P43">
            <v>71</v>
          </cell>
        </row>
        <row r="44">
          <cell r="H44" t="str">
            <v>105475-P.S.R. HORCON</v>
          </cell>
          <cell r="I44">
            <v>1</v>
          </cell>
          <cell r="J44"/>
          <cell r="K44">
            <v>0</v>
          </cell>
          <cell r="L44">
            <v>2</v>
          </cell>
          <cell r="M44">
            <v>7</v>
          </cell>
          <cell r="N44">
            <v>13</v>
          </cell>
          <cell r="O44"/>
          <cell r="P44">
            <v>23</v>
          </cell>
        </row>
        <row r="45">
          <cell r="H45" t="str">
            <v>105476-P.S.R. MONTE GRANDE</v>
          </cell>
          <cell r="I45"/>
          <cell r="J45"/>
          <cell r="K45"/>
          <cell r="L45">
            <v>1</v>
          </cell>
          <cell r="M45">
            <v>2</v>
          </cell>
          <cell r="N45">
            <v>1</v>
          </cell>
          <cell r="O45">
            <v>5</v>
          </cell>
          <cell r="P45">
            <v>9</v>
          </cell>
        </row>
        <row r="46">
          <cell r="H46" t="str">
            <v>105477-P.S.R. PISCO ELQUI</v>
          </cell>
          <cell r="I46"/>
          <cell r="J46">
            <v>1</v>
          </cell>
          <cell r="K46"/>
          <cell r="L46">
            <v>12</v>
          </cell>
          <cell r="M46">
            <v>4</v>
          </cell>
          <cell r="N46">
            <v>17</v>
          </cell>
          <cell r="O46">
            <v>8</v>
          </cell>
          <cell r="P46">
            <v>42</v>
          </cell>
        </row>
        <row r="47">
          <cell r="H47" t="str">
            <v>Total 04105-PAIHUANO</v>
          </cell>
          <cell r="I47">
            <v>9</v>
          </cell>
          <cell r="J47">
            <v>11</v>
          </cell>
          <cell r="K47">
            <v>7</v>
          </cell>
          <cell r="L47">
            <v>26</v>
          </cell>
          <cell r="M47">
            <v>28</v>
          </cell>
          <cell r="N47">
            <v>44</v>
          </cell>
          <cell r="O47">
            <v>20</v>
          </cell>
          <cell r="P47">
            <v>145</v>
          </cell>
        </row>
        <row r="48">
          <cell r="H48" t="str">
            <v>04106-VICUÑA</v>
          </cell>
          <cell r="I48"/>
          <cell r="J48"/>
          <cell r="K48"/>
          <cell r="L48"/>
          <cell r="M48"/>
          <cell r="N48"/>
          <cell r="O48"/>
          <cell r="P48"/>
        </row>
        <row r="49">
          <cell r="H49" t="str">
            <v>105107-HOSPITAL VICUÑA</v>
          </cell>
          <cell r="I49">
            <v>44</v>
          </cell>
          <cell r="J49">
            <v>5</v>
          </cell>
          <cell r="K49">
            <v>24</v>
          </cell>
          <cell r="L49">
            <v>5</v>
          </cell>
          <cell r="M49">
            <v>8</v>
          </cell>
          <cell r="N49">
            <v>20</v>
          </cell>
          <cell r="O49">
            <v>26</v>
          </cell>
          <cell r="P49">
            <v>132</v>
          </cell>
        </row>
        <row r="50">
          <cell r="H50" t="str">
            <v>105467-P.S.R. DIAGUITAS</v>
          </cell>
          <cell r="I50">
            <v>7</v>
          </cell>
          <cell r="J50">
            <v>3</v>
          </cell>
          <cell r="K50">
            <v>8</v>
          </cell>
          <cell r="L50">
            <v>7</v>
          </cell>
          <cell r="M50">
            <v>1</v>
          </cell>
          <cell r="N50">
            <v>3</v>
          </cell>
          <cell r="O50">
            <v>7</v>
          </cell>
          <cell r="P50">
            <v>36</v>
          </cell>
        </row>
        <row r="51">
          <cell r="H51" t="str">
            <v>105468-P.S.R. EL MOLLE</v>
          </cell>
          <cell r="I51">
            <v>13</v>
          </cell>
          <cell r="J51">
            <v>7</v>
          </cell>
          <cell r="K51">
            <v>1</v>
          </cell>
          <cell r="L51">
            <v>0</v>
          </cell>
          <cell r="M51"/>
          <cell r="N51">
            <v>16</v>
          </cell>
          <cell r="O51">
            <v>1</v>
          </cell>
          <cell r="P51">
            <v>38</v>
          </cell>
        </row>
        <row r="52">
          <cell r="H52" t="str">
            <v>105469-P.S.R. EL TAMBO</v>
          </cell>
          <cell r="I52">
            <v>20</v>
          </cell>
          <cell r="J52">
            <v>13</v>
          </cell>
          <cell r="K52">
            <v>9</v>
          </cell>
          <cell r="L52">
            <v>3</v>
          </cell>
          <cell r="M52">
            <v>2</v>
          </cell>
          <cell r="N52">
            <v>4</v>
          </cell>
          <cell r="O52">
            <v>20</v>
          </cell>
          <cell r="P52">
            <v>71</v>
          </cell>
        </row>
        <row r="53">
          <cell r="H53" t="str">
            <v>105470-P.S.R. HUANTA</v>
          </cell>
          <cell r="I53"/>
          <cell r="J53">
            <v>1</v>
          </cell>
          <cell r="K53">
            <v>10</v>
          </cell>
          <cell r="L53"/>
          <cell r="M53"/>
          <cell r="N53">
            <v>1</v>
          </cell>
          <cell r="O53"/>
          <cell r="P53">
            <v>12</v>
          </cell>
        </row>
        <row r="54">
          <cell r="H54" t="str">
            <v>105471-P.S.R. PERALILLO</v>
          </cell>
          <cell r="I54">
            <v>11</v>
          </cell>
          <cell r="J54"/>
          <cell r="K54">
            <v>28</v>
          </cell>
          <cell r="L54">
            <v>4</v>
          </cell>
          <cell r="M54">
            <v>16</v>
          </cell>
          <cell r="N54">
            <v>16</v>
          </cell>
          <cell r="O54">
            <v>28</v>
          </cell>
          <cell r="P54">
            <v>103</v>
          </cell>
        </row>
        <row r="55">
          <cell r="H55" t="str">
            <v>105472-P.S.R. RIVADAVIA</v>
          </cell>
          <cell r="I55">
            <v>12</v>
          </cell>
          <cell r="J55">
            <v>6</v>
          </cell>
          <cell r="K55">
            <v>9</v>
          </cell>
          <cell r="L55">
            <v>0</v>
          </cell>
          <cell r="M55">
            <v>3</v>
          </cell>
          <cell r="N55">
            <v>12</v>
          </cell>
          <cell r="O55">
            <v>8</v>
          </cell>
          <cell r="P55">
            <v>50</v>
          </cell>
        </row>
        <row r="56">
          <cell r="H56" t="str">
            <v>105473-P.S.R. TALCUNA</v>
          </cell>
          <cell r="I56">
            <v>20</v>
          </cell>
          <cell r="J56">
            <v>10</v>
          </cell>
          <cell r="K56">
            <v>21</v>
          </cell>
          <cell r="L56">
            <v>3</v>
          </cell>
          <cell r="M56">
            <v>2</v>
          </cell>
          <cell r="N56">
            <v>10</v>
          </cell>
          <cell r="O56">
            <v>3</v>
          </cell>
          <cell r="P56">
            <v>69</v>
          </cell>
        </row>
        <row r="57">
          <cell r="H57" t="str">
            <v>105474-P.S.R. CHAPILCA</v>
          </cell>
          <cell r="I57">
            <v>0</v>
          </cell>
          <cell r="J57">
            <v>3</v>
          </cell>
          <cell r="K57">
            <v>2</v>
          </cell>
          <cell r="L57">
            <v>0</v>
          </cell>
          <cell r="M57">
            <v>1</v>
          </cell>
          <cell r="N57">
            <v>0</v>
          </cell>
          <cell r="O57">
            <v>5</v>
          </cell>
          <cell r="P57">
            <v>11</v>
          </cell>
        </row>
        <row r="58">
          <cell r="H58" t="str">
            <v>105502-P.S.R. CALINGASTA</v>
          </cell>
          <cell r="I58">
            <v>29</v>
          </cell>
          <cell r="J58">
            <v>0</v>
          </cell>
          <cell r="K58">
            <v>27</v>
          </cell>
          <cell r="L58">
            <v>13</v>
          </cell>
          <cell r="M58">
            <v>18</v>
          </cell>
          <cell r="N58">
            <v>22</v>
          </cell>
          <cell r="O58">
            <v>14</v>
          </cell>
          <cell r="P58">
            <v>123</v>
          </cell>
        </row>
        <row r="59">
          <cell r="H59" t="str">
            <v>105509-P.S.R. GUALLIGUAICA</v>
          </cell>
          <cell r="I59">
            <v>6</v>
          </cell>
          <cell r="J59">
            <v>6</v>
          </cell>
          <cell r="K59">
            <v>8</v>
          </cell>
          <cell r="L59"/>
          <cell r="M59">
            <v>7</v>
          </cell>
          <cell r="N59">
            <v>2</v>
          </cell>
          <cell r="O59">
            <v>12</v>
          </cell>
          <cell r="P59">
            <v>41</v>
          </cell>
        </row>
        <row r="60">
          <cell r="H60" t="str">
            <v>Total 04106-VICUÑA</v>
          </cell>
          <cell r="I60">
            <v>162</v>
          </cell>
          <cell r="J60">
            <v>54</v>
          </cell>
          <cell r="K60">
            <v>147</v>
          </cell>
          <cell r="L60">
            <v>35</v>
          </cell>
          <cell r="M60">
            <v>58</v>
          </cell>
          <cell r="N60">
            <v>106</v>
          </cell>
          <cell r="O60">
            <v>124</v>
          </cell>
          <cell r="P60">
            <v>686</v>
          </cell>
        </row>
        <row r="61">
          <cell r="H61" t="str">
            <v>04201-ILLAPEL</v>
          </cell>
          <cell r="I61"/>
          <cell r="J61"/>
          <cell r="K61"/>
          <cell r="L61"/>
          <cell r="M61"/>
          <cell r="N61"/>
          <cell r="O61"/>
          <cell r="P61"/>
        </row>
        <row r="62">
          <cell r="H62" t="str">
            <v>105103-HOSPITAL ILLAPEL</v>
          </cell>
          <cell r="I62">
            <v>110</v>
          </cell>
          <cell r="J62">
            <v>122</v>
          </cell>
          <cell r="K62">
            <v>145</v>
          </cell>
          <cell r="L62">
            <v>129</v>
          </cell>
          <cell r="M62">
            <v>142</v>
          </cell>
          <cell r="N62">
            <v>118</v>
          </cell>
          <cell r="O62">
            <v>71</v>
          </cell>
          <cell r="P62">
            <v>837</v>
          </cell>
        </row>
        <row r="63">
          <cell r="H63" t="str">
            <v>105326-CESFAM SAN RAFAEL</v>
          </cell>
          <cell r="I63">
            <v>28</v>
          </cell>
          <cell r="J63">
            <v>34</v>
          </cell>
          <cell r="K63">
            <v>33</v>
          </cell>
          <cell r="L63">
            <v>8</v>
          </cell>
          <cell r="M63">
            <v>24</v>
          </cell>
          <cell r="N63">
            <v>23</v>
          </cell>
          <cell r="O63">
            <v>27</v>
          </cell>
          <cell r="P63">
            <v>177</v>
          </cell>
        </row>
        <row r="64">
          <cell r="H64" t="str">
            <v xml:space="preserve">105443-P.S.R. CARCAMO                   </v>
          </cell>
          <cell r="I64">
            <v>0</v>
          </cell>
          <cell r="J64">
            <v>2</v>
          </cell>
          <cell r="K64">
            <v>13</v>
          </cell>
          <cell r="L64">
            <v>29</v>
          </cell>
          <cell r="M64">
            <v>8</v>
          </cell>
          <cell r="N64">
            <v>1</v>
          </cell>
          <cell r="O64">
            <v>0</v>
          </cell>
          <cell r="P64">
            <v>53</v>
          </cell>
        </row>
        <row r="65">
          <cell r="H65" t="str">
            <v>105444-P.S.R. HUINTIL</v>
          </cell>
          <cell r="I65">
            <v>7</v>
          </cell>
          <cell r="J65">
            <v>0</v>
          </cell>
          <cell r="K65">
            <v>4</v>
          </cell>
          <cell r="L65">
            <v>6</v>
          </cell>
          <cell r="M65">
            <v>7</v>
          </cell>
          <cell r="N65">
            <v>0</v>
          </cell>
          <cell r="O65">
            <v>1</v>
          </cell>
          <cell r="P65">
            <v>25</v>
          </cell>
        </row>
        <row r="66">
          <cell r="H66" t="str">
            <v>105445-P.S.R. LIMAHUIDA</v>
          </cell>
          <cell r="I66">
            <v>4</v>
          </cell>
          <cell r="J66">
            <v>5</v>
          </cell>
          <cell r="K66">
            <v>4</v>
          </cell>
          <cell r="L66">
            <v>3</v>
          </cell>
          <cell r="M66">
            <v>2</v>
          </cell>
          <cell r="N66">
            <v>0</v>
          </cell>
          <cell r="O66">
            <v>5</v>
          </cell>
          <cell r="P66">
            <v>23</v>
          </cell>
        </row>
        <row r="67">
          <cell r="H67" t="str">
            <v>105446-P.S.R. MATANCILLA</v>
          </cell>
          <cell r="I67"/>
          <cell r="J67"/>
          <cell r="K67">
            <v>1</v>
          </cell>
          <cell r="L67">
            <v>2</v>
          </cell>
          <cell r="M67">
            <v>1</v>
          </cell>
          <cell r="N67">
            <v>1</v>
          </cell>
          <cell r="O67"/>
          <cell r="P67">
            <v>5</v>
          </cell>
        </row>
        <row r="68">
          <cell r="H68" t="str">
            <v>105447-P.S.R. PERALILLO</v>
          </cell>
          <cell r="I68">
            <v>5</v>
          </cell>
          <cell r="J68">
            <v>12</v>
          </cell>
          <cell r="K68">
            <v>1</v>
          </cell>
          <cell r="L68">
            <v>7</v>
          </cell>
          <cell r="M68">
            <v>1</v>
          </cell>
          <cell r="N68">
            <v>0</v>
          </cell>
          <cell r="O68">
            <v>0</v>
          </cell>
          <cell r="P68">
            <v>26</v>
          </cell>
        </row>
        <row r="69">
          <cell r="H69" t="str">
            <v>105448-P.S.R. SANTA VIRGINIA</v>
          </cell>
          <cell r="I69"/>
          <cell r="J69"/>
          <cell r="K69">
            <v>0</v>
          </cell>
          <cell r="L69">
            <v>4</v>
          </cell>
          <cell r="M69">
            <v>5</v>
          </cell>
          <cell r="N69">
            <v>1</v>
          </cell>
          <cell r="O69">
            <v>0</v>
          </cell>
          <cell r="P69">
            <v>10</v>
          </cell>
        </row>
        <row r="70">
          <cell r="H70" t="str">
            <v>105449-P.S.R. TUNGA NORTE</v>
          </cell>
          <cell r="I70">
            <v>1</v>
          </cell>
          <cell r="J70">
            <v>1</v>
          </cell>
          <cell r="K70">
            <v>1</v>
          </cell>
          <cell r="L70">
            <v>2</v>
          </cell>
          <cell r="M70">
            <v>1</v>
          </cell>
          <cell r="N70">
            <v>2</v>
          </cell>
          <cell r="O70">
            <v>4</v>
          </cell>
          <cell r="P70">
            <v>12</v>
          </cell>
        </row>
        <row r="71">
          <cell r="H71" t="str">
            <v>105485-P.S.R. PLAN DE HORNOS</v>
          </cell>
          <cell r="I71">
            <v>9</v>
          </cell>
          <cell r="J71">
            <v>11</v>
          </cell>
          <cell r="K71">
            <v>0</v>
          </cell>
          <cell r="L71">
            <v>6</v>
          </cell>
          <cell r="M71"/>
          <cell r="N71">
            <v>0</v>
          </cell>
          <cell r="O71">
            <v>8</v>
          </cell>
          <cell r="P71">
            <v>34</v>
          </cell>
        </row>
        <row r="72">
          <cell r="H72" t="str">
            <v>105486-P.S.R. TUNGA SUR</v>
          </cell>
          <cell r="I72">
            <v>12</v>
          </cell>
          <cell r="J72">
            <v>2</v>
          </cell>
          <cell r="K72">
            <v>7</v>
          </cell>
          <cell r="L72">
            <v>1</v>
          </cell>
          <cell r="M72">
            <v>4</v>
          </cell>
          <cell r="N72">
            <v>1</v>
          </cell>
          <cell r="O72">
            <v>1</v>
          </cell>
          <cell r="P72">
            <v>28</v>
          </cell>
        </row>
        <row r="73">
          <cell r="H73" t="str">
            <v>105487-P.S.R. CAÑAS UNO</v>
          </cell>
          <cell r="I73">
            <v>17</v>
          </cell>
          <cell r="J73">
            <v>18</v>
          </cell>
          <cell r="K73">
            <v>10</v>
          </cell>
          <cell r="L73">
            <v>11</v>
          </cell>
          <cell r="M73">
            <v>8</v>
          </cell>
          <cell r="N73">
            <v>7</v>
          </cell>
          <cell r="O73">
            <v>4</v>
          </cell>
          <cell r="P73">
            <v>75</v>
          </cell>
        </row>
        <row r="74">
          <cell r="H74" t="str">
            <v>105496-P.S.R. PINTACURA SUR</v>
          </cell>
          <cell r="I74"/>
          <cell r="J74">
            <v>14</v>
          </cell>
          <cell r="K74">
            <v>2</v>
          </cell>
          <cell r="L74">
            <v>3</v>
          </cell>
          <cell r="M74">
            <v>1</v>
          </cell>
          <cell r="N74">
            <v>0</v>
          </cell>
          <cell r="O74">
            <v>0</v>
          </cell>
          <cell r="P74">
            <v>20</v>
          </cell>
        </row>
        <row r="75">
          <cell r="H75" t="str">
            <v>105504-P.S.R. SOCAVON</v>
          </cell>
          <cell r="I75">
            <v>1</v>
          </cell>
          <cell r="J75">
            <v>4</v>
          </cell>
          <cell r="K75">
            <v>1</v>
          </cell>
          <cell r="L75">
            <v>8</v>
          </cell>
          <cell r="M75">
            <v>1</v>
          </cell>
          <cell r="N75">
            <v>3</v>
          </cell>
          <cell r="O75">
            <v>6</v>
          </cell>
          <cell r="P75">
            <v>24</v>
          </cell>
        </row>
        <row r="76">
          <cell r="H76" t="str">
            <v>Total 04201-ILLAPEL</v>
          </cell>
          <cell r="I76">
            <v>194</v>
          </cell>
          <cell r="J76">
            <v>225</v>
          </cell>
          <cell r="K76">
            <v>222</v>
          </cell>
          <cell r="L76">
            <v>219</v>
          </cell>
          <cell r="M76">
            <v>205</v>
          </cell>
          <cell r="N76">
            <v>157</v>
          </cell>
          <cell r="O76">
            <v>127</v>
          </cell>
          <cell r="P76">
            <v>1349</v>
          </cell>
        </row>
        <row r="77">
          <cell r="H77" t="str">
            <v>04202-CANELA</v>
          </cell>
          <cell r="I77"/>
          <cell r="J77"/>
          <cell r="K77"/>
          <cell r="L77"/>
          <cell r="M77"/>
          <cell r="N77"/>
          <cell r="O77"/>
          <cell r="P77"/>
        </row>
        <row r="78">
          <cell r="H78" t="str">
            <v>105309-CES. RURAL CANELA</v>
          </cell>
          <cell r="I78">
            <v>16</v>
          </cell>
          <cell r="J78">
            <v>16</v>
          </cell>
          <cell r="K78">
            <v>69</v>
          </cell>
          <cell r="L78">
            <v>37</v>
          </cell>
          <cell r="M78">
            <v>26</v>
          </cell>
          <cell r="N78">
            <v>30</v>
          </cell>
          <cell r="O78">
            <v>15</v>
          </cell>
          <cell r="P78">
            <v>209</v>
          </cell>
        </row>
        <row r="79">
          <cell r="H79" t="str">
            <v xml:space="preserve">105450-P.S.R. MINCHA NORTE            </v>
          </cell>
          <cell r="I79">
            <v>12</v>
          </cell>
          <cell r="J79">
            <v>15</v>
          </cell>
          <cell r="K79">
            <v>31</v>
          </cell>
          <cell r="L79">
            <v>12</v>
          </cell>
          <cell r="M79">
            <v>14</v>
          </cell>
          <cell r="N79">
            <v>23</v>
          </cell>
          <cell r="O79">
            <v>17</v>
          </cell>
          <cell r="P79">
            <v>124</v>
          </cell>
        </row>
        <row r="80">
          <cell r="H80" t="str">
            <v>105451-P.S.R. AGUA FRIA</v>
          </cell>
          <cell r="I80"/>
          <cell r="J80">
            <v>2</v>
          </cell>
          <cell r="K80">
            <v>7</v>
          </cell>
          <cell r="L80"/>
          <cell r="M80">
            <v>6</v>
          </cell>
          <cell r="N80">
            <v>0</v>
          </cell>
          <cell r="O80">
            <v>0</v>
          </cell>
          <cell r="P80">
            <v>15</v>
          </cell>
        </row>
        <row r="81">
          <cell r="H81" t="str">
            <v>105482-P.S.R. CANELA ALTA</v>
          </cell>
          <cell r="I81">
            <v>4</v>
          </cell>
          <cell r="J81">
            <v>0</v>
          </cell>
          <cell r="K81">
            <v>0</v>
          </cell>
          <cell r="L81">
            <v>12</v>
          </cell>
          <cell r="M81">
            <v>33</v>
          </cell>
          <cell r="N81">
            <v>40</v>
          </cell>
          <cell r="O81">
            <v>28</v>
          </cell>
          <cell r="P81">
            <v>117</v>
          </cell>
        </row>
        <row r="82">
          <cell r="H82" t="str">
            <v>105483-P.S.R. LOS RULOS</v>
          </cell>
          <cell r="I82"/>
          <cell r="J82">
            <v>8</v>
          </cell>
          <cell r="K82">
            <v>7</v>
          </cell>
          <cell r="L82">
            <v>8</v>
          </cell>
          <cell r="M82">
            <v>11</v>
          </cell>
          <cell r="N82">
            <v>5</v>
          </cell>
          <cell r="O82">
            <v>5</v>
          </cell>
          <cell r="P82">
            <v>44</v>
          </cell>
        </row>
        <row r="83">
          <cell r="H83" t="str">
            <v>105484-P.S.R. HUENTELAUQUEN</v>
          </cell>
          <cell r="I83">
            <v>1</v>
          </cell>
          <cell r="J83">
            <v>4</v>
          </cell>
          <cell r="K83">
            <v>0</v>
          </cell>
          <cell r="L83">
            <v>1</v>
          </cell>
          <cell r="M83">
            <v>2</v>
          </cell>
          <cell r="N83">
            <v>8</v>
          </cell>
          <cell r="O83">
            <v>2</v>
          </cell>
          <cell r="P83">
            <v>18</v>
          </cell>
        </row>
        <row r="84">
          <cell r="H84" t="str">
            <v>105488-P.S.R. ESPIRITU SANTO</v>
          </cell>
          <cell r="I84">
            <v>5</v>
          </cell>
          <cell r="J84"/>
          <cell r="K84">
            <v>5</v>
          </cell>
          <cell r="L84">
            <v>2</v>
          </cell>
          <cell r="M84">
            <v>0</v>
          </cell>
          <cell r="N84">
            <v>3</v>
          </cell>
          <cell r="O84"/>
          <cell r="P84">
            <v>15</v>
          </cell>
        </row>
        <row r="85">
          <cell r="H85" t="str">
            <v>105493-P.S.R. MINCHA SUR</v>
          </cell>
          <cell r="I85">
            <v>5</v>
          </cell>
          <cell r="J85"/>
          <cell r="K85">
            <v>2</v>
          </cell>
          <cell r="L85">
            <v>3</v>
          </cell>
          <cell r="M85">
            <v>6</v>
          </cell>
          <cell r="N85">
            <v>0</v>
          </cell>
          <cell r="O85"/>
          <cell r="P85">
            <v>16</v>
          </cell>
        </row>
        <row r="86">
          <cell r="H86" t="str">
            <v>105497-P.S.R. JABONERIA</v>
          </cell>
          <cell r="I86"/>
          <cell r="J86">
            <v>8</v>
          </cell>
          <cell r="K86">
            <v>2</v>
          </cell>
          <cell r="L86">
            <v>4</v>
          </cell>
          <cell r="M86"/>
          <cell r="N86">
            <v>4</v>
          </cell>
          <cell r="O86">
            <v>3</v>
          </cell>
          <cell r="P86">
            <v>21</v>
          </cell>
        </row>
        <row r="87">
          <cell r="H87" t="str">
            <v>105498-P.S.R. QUEBRADA DE LINARES</v>
          </cell>
          <cell r="I87">
            <v>3</v>
          </cell>
          <cell r="J87"/>
          <cell r="K87">
            <v>3</v>
          </cell>
          <cell r="L87">
            <v>2</v>
          </cell>
          <cell r="M87">
            <v>2</v>
          </cell>
          <cell r="N87">
            <v>0</v>
          </cell>
          <cell r="O87"/>
          <cell r="P87">
            <v>10</v>
          </cell>
        </row>
        <row r="88">
          <cell r="H88" t="str">
            <v>Total 04202-CANELA</v>
          </cell>
          <cell r="I88">
            <v>46</v>
          </cell>
          <cell r="J88">
            <v>53</v>
          </cell>
          <cell r="K88">
            <v>126</v>
          </cell>
          <cell r="L88">
            <v>81</v>
          </cell>
          <cell r="M88">
            <v>100</v>
          </cell>
          <cell r="N88">
            <v>113</v>
          </cell>
          <cell r="O88">
            <v>70</v>
          </cell>
          <cell r="P88">
            <v>589</v>
          </cell>
        </row>
        <row r="89">
          <cell r="H89" t="str">
            <v>04203-LOS VILOS</v>
          </cell>
          <cell r="I89"/>
          <cell r="J89"/>
          <cell r="K89"/>
          <cell r="L89"/>
          <cell r="M89"/>
          <cell r="N89"/>
          <cell r="O89"/>
          <cell r="P89"/>
        </row>
        <row r="90">
          <cell r="H90" t="str">
            <v>105108-HOSPITAL LOS VILOS</v>
          </cell>
          <cell r="I90">
            <v>44</v>
          </cell>
          <cell r="J90">
            <v>35</v>
          </cell>
          <cell r="K90">
            <v>48</v>
          </cell>
          <cell r="L90">
            <v>85</v>
          </cell>
          <cell r="M90">
            <v>65</v>
          </cell>
          <cell r="N90">
            <v>47</v>
          </cell>
          <cell r="O90">
            <v>45</v>
          </cell>
          <cell r="P90">
            <v>369</v>
          </cell>
        </row>
        <row r="91">
          <cell r="H91" t="str">
            <v xml:space="preserve">105478-P.S.R. CAIMANES                   </v>
          </cell>
          <cell r="I91">
            <v>4</v>
          </cell>
          <cell r="J91">
            <v>4</v>
          </cell>
          <cell r="K91">
            <v>26</v>
          </cell>
          <cell r="L91">
            <v>11</v>
          </cell>
          <cell r="M91">
            <v>3</v>
          </cell>
          <cell r="N91">
            <v>22</v>
          </cell>
          <cell r="O91">
            <v>25</v>
          </cell>
          <cell r="P91">
            <v>95</v>
          </cell>
        </row>
        <row r="92">
          <cell r="H92" t="str">
            <v>105479-P.S.R. GUANGUALI</v>
          </cell>
          <cell r="I92">
            <v>5</v>
          </cell>
          <cell r="J92">
            <v>7</v>
          </cell>
          <cell r="K92">
            <v>34</v>
          </cell>
          <cell r="L92">
            <v>1</v>
          </cell>
          <cell r="M92">
            <v>3</v>
          </cell>
          <cell r="N92">
            <v>4</v>
          </cell>
          <cell r="O92">
            <v>3</v>
          </cell>
          <cell r="P92">
            <v>57</v>
          </cell>
        </row>
        <row r="93">
          <cell r="H93" t="str">
            <v>105480-P.S.R. QUILIMARI</v>
          </cell>
          <cell r="I93">
            <v>15</v>
          </cell>
          <cell r="J93">
            <v>4</v>
          </cell>
          <cell r="K93">
            <v>5</v>
          </cell>
          <cell r="L93">
            <v>4</v>
          </cell>
          <cell r="M93">
            <v>17</v>
          </cell>
          <cell r="N93">
            <v>14</v>
          </cell>
          <cell r="O93">
            <v>15</v>
          </cell>
          <cell r="P93">
            <v>74</v>
          </cell>
        </row>
        <row r="94">
          <cell r="H94" t="str">
            <v>105481-P.S.R. TILAMA</v>
          </cell>
          <cell r="I94"/>
          <cell r="J94"/>
          <cell r="K94">
            <v>2</v>
          </cell>
          <cell r="L94">
            <v>3</v>
          </cell>
          <cell r="M94">
            <v>4</v>
          </cell>
          <cell r="N94">
            <v>4</v>
          </cell>
          <cell r="O94">
            <v>4</v>
          </cell>
          <cell r="P94">
            <v>17</v>
          </cell>
        </row>
        <row r="95">
          <cell r="H95" t="str">
            <v>105511-P.S.R. LOS CONDORES</v>
          </cell>
          <cell r="I95">
            <v>8</v>
          </cell>
          <cell r="J95">
            <v>5</v>
          </cell>
          <cell r="K95">
            <v>11</v>
          </cell>
          <cell r="L95">
            <v>12</v>
          </cell>
          <cell r="M95">
            <v>4</v>
          </cell>
          <cell r="N95">
            <v>7</v>
          </cell>
          <cell r="O95">
            <v>1</v>
          </cell>
          <cell r="P95">
            <v>48</v>
          </cell>
        </row>
        <row r="96">
          <cell r="H96" t="str">
            <v>Total 04203-LOS VILOS</v>
          </cell>
          <cell r="I96">
            <v>76</v>
          </cell>
          <cell r="J96">
            <v>55</v>
          </cell>
          <cell r="K96">
            <v>126</v>
          </cell>
          <cell r="L96">
            <v>116</v>
          </cell>
          <cell r="M96">
            <v>96</v>
          </cell>
          <cell r="N96">
            <v>98</v>
          </cell>
          <cell r="O96">
            <v>93</v>
          </cell>
          <cell r="P96">
            <v>660</v>
          </cell>
        </row>
        <row r="97">
          <cell r="H97" t="str">
            <v>04204-SALAMANCA</v>
          </cell>
          <cell r="I97"/>
          <cell r="J97"/>
          <cell r="K97"/>
          <cell r="L97"/>
          <cell r="M97"/>
          <cell r="N97"/>
          <cell r="O97"/>
          <cell r="P97"/>
        </row>
        <row r="98">
          <cell r="H98" t="str">
            <v>105104-HOSPITAL SALAMANCA</v>
          </cell>
          <cell r="I98">
            <v>16</v>
          </cell>
          <cell r="J98">
            <v>21</v>
          </cell>
          <cell r="K98">
            <v>31</v>
          </cell>
          <cell r="L98">
            <v>15</v>
          </cell>
          <cell r="M98">
            <v>30</v>
          </cell>
          <cell r="N98">
            <v>16</v>
          </cell>
          <cell r="O98">
            <v>31</v>
          </cell>
          <cell r="P98">
            <v>160</v>
          </cell>
        </row>
        <row r="99">
          <cell r="H99" t="str">
            <v xml:space="preserve">105452-P.S.R. CUNCUMEN                 </v>
          </cell>
          <cell r="I99">
            <v>68</v>
          </cell>
          <cell r="J99">
            <v>35</v>
          </cell>
          <cell r="K99">
            <v>36</v>
          </cell>
          <cell r="L99">
            <v>39</v>
          </cell>
          <cell r="M99">
            <v>43</v>
          </cell>
          <cell r="N99">
            <v>29</v>
          </cell>
          <cell r="O99">
            <v>48</v>
          </cell>
          <cell r="P99">
            <v>298</v>
          </cell>
        </row>
        <row r="100">
          <cell r="H100" t="str">
            <v>105453-P.S.R. TRANQUILLA</v>
          </cell>
          <cell r="I100">
            <v>11</v>
          </cell>
          <cell r="J100">
            <v>10</v>
          </cell>
          <cell r="K100">
            <v>6</v>
          </cell>
          <cell r="L100">
            <v>6</v>
          </cell>
          <cell r="M100">
            <v>12</v>
          </cell>
          <cell r="N100">
            <v>0</v>
          </cell>
          <cell r="O100">
            <v>4</v>
          </cell>
          <cell r="P100">
            <v>49</v>
          </cell>
        </row>
        <row r="101">
          <cell r="H101" t="str">
            <v>105454-P.S.R. CUNLAGUA</v>
          </cell>
          <cell r="I101">
            <v>7</v>
          </cell>
          <cell r="J101">
            <v>10</v>
          </cell>
          <cell r="K101">
            <v>5</v>
          </cell>
          <cell r="L101">
            <v>9</v>
          </cell>
          <cell r="M101"/>
          <cell r="N101">
            <v>3</v>
          </cell>
          <cell r="O101">
            <v>7</v>
          </cell>
          <cell r="P101">
            <v>41</v>
          </cell>
        </row>
        <row r="102">
          <cell r="H102" t="str">
            <v>105455-P.S.R. CHILLEPIN</v>
          </cell>
          <cell r="I102">
            <v>8</v>
          </cell>
          <cell r="J102">
            <v>6</v>
          </cell>
          <cell r="K102">
            <v>6</v>
          </cell>
          <cell r="L102">
            <v>4</v>
          </cell>
          <cell r="M102">
            <v>16</v>
          </cell>
          <cell r="N102">
            <v>0</v>
          </cell>
          <cell r="O102">
            <v>1</v>
          </cell>
          <cell r="P102">
            <v>41</v>
          </cell>
        </row>
        <row r="103">
          <cell r="H103" t="str">
            <v>105456-P.S.R. LLIMPO</v>
          </cell>
          <cell r="I103">
            <v>7</v>
          </cell>
          <cell r="J103">
            <v>9</v>
          </cell>
          <cell r="K103">
            <v>9</v>
          </cell>
          <cell r="L103">
            <v>4</v>
          </cell>
          <cell r="M103">
            <v>5</v>
          </cell>
          <cell r="N103">
            <v>7</v>
          </cell>
          <cell r="O103">
            <v>3</v>
          </cell>
          <cell r="P103">
            <v>44</v>
          </cell>
        </row>
        <row r="104">
          <cell r="H104" t="str">
            <v>105457-P.S.R. SAN AGUSTIN</v>
          </cell>
          <cell r="I104">
            <v>4</v>
          </cell>
          <cell r="J104">
            <v>5</v>
          </cell>
          <cell r="K104">
            <v>6</v>
          </cell>
          <cell r="L104">
            <v>4</v>
          </cell>
          <cell r="M104">
            <v>5</v>
          </cell>
          <cell r="N104">
            <v>5</v>
          </cell>
          <cell r="O104">
            <v>3</v>
          </cell>
          <cell r="P104">
            <v>32</v>
          </cell>
        </row>
        <row r="105">
          <cell r="H105" t="str">
            <v>105458-P.S.R. TAHUINCO</v>
          </cell>
          <cell r="I105">
            <v>6</v>
          </cell>
          <cell r="J105">
            <v>4</v>
          </cell>
          <cell r="K105">
            <v>4</v>
          </cell>
          <cell r="L105">
            <v>3</v>
          </cell>
          <cell r="M105">
            <v>1</v>
          </cell>
          <cell r="N105">
            <v>0</v>
          </cell>
          <cell r="O105">
            <v>6</v>
          </cell>
          <cell r="P105">
            <v>24</v>
          </cell>
        </row>
        <row r="106">
          <cell r="H106" t="str">
            <v>105491-P.S.R. QUELEN BAJO</v>
          </cell>
          <cell r="I106">
            <v>4</v>
          </cell>
          <cell r="J106">
            <v>1</v>
          </cell>
          <cell r="K106">
            <v>3</v>
          </cell>
          <cell r="L106">
            <v>1</v>
          </cell>
          <cell r="M106">
            <v>5</v>
          </cell>
          <cell r="N106">
            <v>17</v>
          </cell>
          <cell r="O106">
            <v>6</v>
          </cell>
          <cell r="P106">
            <v>37</v>
          </cell>
        </row>
        <row r="107">
          <cell r="H107" t="str">
            <v>105492-P.S.R. CAMISA</v>
          </cell>
          <cell r="I107">
            <v>8</v>
          </cell>
          <cell r="J107">
            <v>2</v>
          </cell>
          <cell r="K107">
            <v>4</v>
          </cell>
          <cell r="L107">
            <v>11</v>
          </cell>
          <cell r="M107">
            <v>5</v>
          </cell>
          <cell r="N107">
            <v>7</v>
          </cell>
          <cell r="O107">
            <v>4</v>
          </cell>
          <cell r="P107">
            <v>41</v>
          </cell>
        </row>
        <row r="108">
          <cell r="H108" t="str">
            <v>105501-P.S.R. ARBOLEDA GRANDE</v>
          </cell>
          <cell r="I108">
            <v>33</v>
          </cell>
          <cell r="J108">
            <v>10</v>
          </cell>
          <cell r="K108">
            <v>10</v>
          </cell>
          <cell r="L108">
            <v>16</v>
          </cell>
          <cell r="M108">
            <v>4</v>
          </cell>
          <cell r="N108">
            <v>4</v>
          </cell>
          <cell r="O108">
            <v>11</v>
          </cell>
          <cell r="P108">
            <v>88</v>
          </cell>
        </row>
        <row r="109">
          <cell r="H109" t="str">
            <v>Total 04204-SALAMANCA</v>
          </cell>
          <cell r="I109">
            <v>172</v>
          </cell>
          <cell r="J109">
            <v>113</v>
          </cell>
          <cell r="K109">
            <v>120</v>
          </cell>
          <cell r="L109">
            <v>112</v>
          </cell>
          <cell r="M109">
            <v>126</v>
          </cell>
          <cell r="N109">
            <v>88</v>
          </cell>
          <cell r="O109">
            <v>124</v>
          </cell>
          <cell r="P109">
            <v>855</v>
          </cell>
        </row>
        <row r="110">
          <cell r="H110" t="str">
            <v>04301-OVALLE</v>
          </cell>
          <cell r="I110"/>
          <cell r="J110"/>
          <cell r="K110"/>
          <cell r="L110"/>
          <cell r="M110"/>
          <cell r="N110"/>
          <cell r="O110"/>
          <cell r="P110"/>
        </row>
        <row r="111">
          <cell r="H111" t="str">
            <v>105315-CES. RURAL C. DE TAMAYA</v>
          </cell>
          <cell r="I111">
            <v>53</v>
          </cell>
          <cell r="J111">
            <v>29</v>
          </cell>
          <cell r="K111">
            <v>54</v>
          </cell>
          <cell r="L111">
            <v>27</v>
          </cell>
          <cell r="M111">
            <v>29</v>
          </cell>
          <cell r="N111">
            <v>33</v>
          </cell>
          <cell r="O111">
            <v>21</v>
          </cell>
          <cell r="P111">
            <v>246</v>
          </cell>
        </row>
        <row r="112">
          <cell r="H112" t="str">
            <v>105317-CES. JORGE JORDAN D.</v>
          </cell>
          <cell r="I112">
            <v>72</v>
          </cell>
          <cell r="J112">
            <v>99</v>
          </cell>
          <cell r="K112">
            <v>153</v>
          </cell>
          <cell r="L112">
            <v>113</v>
          </cell>
          <cell r="M112">
            <v>139</v>
          </cell>
          <cell r="N112">
            <v>147</v>
          </cell>
          <cell r="O112">
            <v>157</v>
          </cell>
          <cell r="P112">
            <v>880</v>
          </cell>
        </row>
        <row r="113">
          <cell r="H113" t="str">
            <v>105322-CES. MARCOS MACUADA</v>
          </cell>
          <cell r="I113">
            <v>342</v>
          </cell>
          <cell r="J113">
            <v>324</v>
          </cell>
          <cell r="K113">
            <v>393</v>
          </cell>
          <cell r="L113">
            <v>262</v>
          </cell>
          <cell r="M113">
            <v>281</v>
          </cell>
          <cell r="N113">
            <v>181</v>
          </cell>
          <cell r="O113">
            <v>130</v>
          </cell>
          <cell r="P113">
            <v>1913</v>
          </cell>
        </row>
        <row r="114">
          <cell r="H114" t="str">
            <v>105324-CES. SOTAQUI</v>
          </cell>
          <cell r="I114">
            <v>55</v>
          </cell>
          <cell r="J114">
            <v>13</v>
          </cell>
          <cell r="K114">
            <v>19</v>
          </cell>
          <cell r="L114">
            <v>50</v>
          </cell>
          <cell r="M114">
            <v>37</v>
          </cell>
          <cell r="N114">
            <v>27</v>
          </cell>
          <cell r="O114">
            <v>21</v>
          </cell>
          <cell r="P114">
            <v>222</v>
          </cell>
        </row>
        <row r="115">
          <cell r="H115" t="str">
            <v>105415-P.S.R. BARRAZA</v>
          </cell>
          <cell r="I115"/>
          <cell r="J115">
            <v>12</v>
          </cell>
          <cell r="K115">
            <v>18</v>
          </cell>
          <cell r="L115">
            <v>12</v>
          </cell>
          <cell r="M115">
            <v>10</v>
          </cell>
          <cell r="N115">
            <v>25</v>
          </cell>
          <cell r="O115">
            <v>8</v>
          </cell>
          <cell r="P115">
            <v>85</v>
          </cell>
        </row>
        <row r="116">
          <cell r="H116" t="str">
            <v xml:space="preserve">105416-P.S.R. CAMARICO                  </v>
          </cell>
          <cell r="I116">
            <v>15</v>
          </cell>
          <cell r="J116">
            <v>2</v>
          </cell>
          <cell r="K116">
            <v>7</v>
          </cell>
          <cell r="L116">
            <v>14</v>
          </cell>
          <cell r="M116">
            <v>2</v>
          </cell>
          <cell r="N116">
            <v>4</v>
          </cell>
          <cell r="O116">
            <v>12</v>
          </cell>
          <cell r="P116">
            <v>56</v>
          </cell>
        </row>
        <row r="117">
          <cell r="H117" t="str">
            <v>105417-P.S.R. ALCONES BAJOS</v>
          </cell>
          <cell r="I117">
            <v>6</v>
          </cell>
          <cell r="J117">
            <v>4</v>
          </cell>
          <cell r="K117">
            <v>1</v>
          </cell>
          <cell r="L117">
            <v>16</v>
          </cell>
          <cell r="M117">
            <v>11</v>
          </cell>
          <cell r="N117">
            <v>6</v>
          </cell>
          <cell r="O117">
            <v>0</v>
          </cell>
          <cell r="P117">
            <v>44</v>
          </cell>
        </row>
        <row r="118">
          <cell r="H118" t="str">
            <v>105419-P.S.R. LAS SOSSAS</v>
          </cell>
          <cell r="I118">
            <v>6</v>
          </cell>
          <cell r="J118">
            <v>11</v>
          </cell>
          <cell r="K118">
            <v>10</v>
          </cell>
          <cell r="L118">
            <v>12</v>
          </cell>
          <cell r="M118">
            <v>4</v>
          </cell>
          <cell r="N118">
            <v>0</v>
          </cell>
          <cell r="O118">
            <v>9</v>
          </cell>
          <cell r="P118">
            <v>52</v>
          </cell>
        </row>
        <row r="119">
          <cell r="H119" t="str">
            <v>105420-P.S.R. LIMARI</v>
          </cell>
          <cell r="I119">
            <v>0</v>
          </cell>
          <cell r="J119">
            <v>1</v>
          </cell>
          <cell r="K119">
            <v>3</v>
          </cell>
          <cell r="L119">
            <v>9</v>
          </cell>
          <cell r="M119">
            <v>21</v>
          </cell>
          <cell r="N119">
            <v>21</v>
          </cell>
          <cell r="O119">
            <v>29</v>
          </cell>
          <cell r="P119">
            <v>84</v>
          </cell>
        </row>
        <row r="120">
          <cell r="H120" t="str">
            <v>105422-P.S.R. HORNILLOS</v>
          </cell>
          <cell r="I120">
            <v>2</v>
          </cell>
          <cell r="J120">
            <v>0</v>
          </cell>
          <cell r="K120">
            <v>1</v>
          </cell>
          <cell r="L120">
            <v>0</v>
          </cell>
          <cell r="M120">
            <v>0</v>
          </cell>
          <cell r="N120">
            <v>1</v>
          </cell>
          <cell r="O120">
            <v>2</v>
          </cell>
          <cell r="P120">
            <v>6</v>
          </cell>
        </row>
        <row r="121">
          <cell r="H121" t="str">
            <v>105437-P.S.R. CHALINGA</v>
          </cell>
          <cell r="I121">
            <v>0</v>
          </cell>
          <cell r="J121">
            <v>6</v>
          </cell>
          <cell r="K121">
            <v>5</v>
          </cell>
          <cell r="L121">
            <v>10</v>
          </cell>
          <cell r="M121">
            <v>7</v>
          </cell>
          <cell r="N121">
            <v>12</v>
          </cell>
          <cell r="O121">
            <v>4</v>
          </cell>
          <cell r="P121">
            <v>44</v>
          </cell>
        </row>
        <row r="122">
          <cell r="H122" t="str">
            <v>105439-P.S.R. CERRO BLANCO</v>
          </cell>
          <cell r="I122">
            <v>3</v>
          </cell>
          <cell r="J122">
            <v>3</v>
          </cell>
          <cell r="K122">
            <v>2</v>
          </cell>
          <cell r="L122">
            <v>2</v>
          </cell>
          <cell r="M122">
            <v>3</v>
          </cell>
          <cell r="N122">
            <v>3</v>
          </cell>
          <cell r="O122">
            <v>2</v>
          </cell>
          <cell r="P122">
            <v>18</v>
          </cell>
        </row>
        <row r="123">
          <cell r="H123" t="str">
            <v>105507-P.S.R. HUAMALATA</v>
          </cell>
          <cell r="I123">
            <v>0</v>
          </cell>
          <cell r="J123">
            <v>2</v>
          </cell>
          <cell r="K123">
            <v>10</v>
          </cell>
          <cell r="L123">
            <v>10</v>
          </cell>
          <cell r="M123">
            <v>6</v>
          </cell>
          <cell r="N123">
            <v>20</v>
          </cell>
          <cell r="O123">
            <v>16</v>
          </cell>
          <cell r="P123">
            <v>64</v>
          </cell>
        </row>
        <row r="124">
          <cell r="H124" t="str">
            <v>105510-P.S.R. RECOLETA</v>
          </cell>
          <cell r="I124">
            <v>3</v>
          </cell>
          <cell r="J124">
            <v>4</v>
          </cell>
          <cell r="K124">
            <v>4</v>
          </cell>
          <cell r="L124">
            <v>8</v>
          </cell>
          <cell r="M124">
            <v>10</v>
          </cell>
          <cell r="N124">
            <v>19</v>
          </cell>
          <cell r="O124">
            <v>10</v>
          </cell>
          <cell r="P124">
            <v>58</v>
          </cell>
        </row>
        <row r="125">
          <cell r="H125" t="str">
            <v>105722-CECOF SAN JOSE DE LA DEHESA</v>
          </cell>
          <cell r="I125">
            <v>17</v>
          </cell>
          <cell r="J125">
            <v>12</v>
          </cell>
          <cell r="K125">
            <v>108</v>
          </cell>
          <cell r="L125">
            <v>4</v>
          </cell>
          <cell r="M125">
            <v>1</v>
          </cell>
          <cell r="N125">
            <v>15</v>
          </cell>
          <cell r="O125">
            <v>49</v>
          </cell>
          <cell r="P125">
            <v>206</v>
          </cell>
        </row>
        <row r="126">
          <cell r="H126" t="str">
            <v>105723-CECOF LIMARI</v>
          </cell>
          <cell r="I126">
            <v>35</v>
          </cell>
          <cell r="J126">
            <v>35</v>
          </cell>
          <cell r="K126">
            <v>67</v>
          </cell>
          <cell r="L126">
            <v>53</v>
          </cell>
          <cell r="M126">
            <v>52</v>
          </cell>
          <cell r="N126">
            <v>36</v>
          </cell>
          <cell r="O126">
            <v>32</v>
          </cell>
          <cell r="P126">
            <v>310</v>
          </cell>
        </row>
        <row r="127">
          <cell r="H127" t="str">
            <v>200258-CECOF LOS COPIHUES</v>
          </cell>
          <cell r="I127">
            <v>0</v>
          </cell>
          <cell r="J127">
            <v>5</v>
          </cell>
          <cell r="K127">
            <v>19</v>
          </cell>
          <cell r="L127">
            <v>24</v>
          </cell>
          <cell r="M127">
            <v>15</v>
          </cell>
          <cell r="N127">
            <v>12</v>
          </cell>
          <cell r="O127">
            <v>31</v>
          </cell>
          <cell r="P127">
            <v>106</v>
          </cell>
        </row>
        <row r="128">
          <cell r="H128" t="str">
            <v>Total 04301-OVALLE</v>
          </cell>
          <cell r="I128">
            <v>609</v>
          </cell>
          <cell r="J128">
            <v>562</v>
          </cell>
          <cell r="K128">
            <v>874</v>
          </cell>
          <cell r="L128">
            <v>626</v>
          </cell>
          <cell r="M128">
            <v>628</v>
          </cell>
          <cell r="N128">
            <v>562</v>
          </cell>
          <cell r="O128">
            <v>533</v>
          </cell>
          <cell r="P128">
            <v>4394</v>
          </cell>
        </row>
        <row r="129">
          <cell r="H129" t="str">
            <v>04302-COMBARBALÁ</v>
          </cell>
          <cell r="I129"/>
          <cell r="J129"/>
          <cell r="K129"/>
          <cell r="L129"/>
          <cell r="M129"/>
          <cell r="N129"/>
          <cell r="O129"/>
          <cell r="P129"/>
        </row>
        <row r="130">
          <cell r="H130" t="str">
            <v>105105-HOSPITAL COMBARBALA</v>
          </cell>
          <cell r="I130">
            <v>28</v>
          </cell>
          <cell r="J130">
            <v>30</v>
          </cell>
          <cell r="K130">
            <v>22</v>
          </cell>
          <cell r="L130">
            <v>22</v>
          </cell>
          <cell r="M130">
            <v>17</v>
          </cell>
          <cell r="N130">
            <v>16</v>
          </cell>
          <cell r="O130">
            <v>8</v>
          </cell>
          <cell r="P130">
            <v>143</v>
          </cell>
        </row>
        <row r="131">
          <cell r="H131" t="str">
            <v>105433-P.S.R. SAN LORENZO</v>
          </cell>
          <cell r="I131"/>
          <cell r="J131"/>
          <cell r="K131">
            <v>5</v>
          </cell>
          <cell r="L131">
            <v>1</v>
          </cell>
          <cell r="M131"/>
          <cell r="N131">
            <v>7</v>
          </cell>
          <cell r="O131">
            <v>2</v>
          </cell>
          <cell r="P131">
            <v>15</v>
          </cell>
        </row>
        <row r="132">
          <cell r="H132" t="str">
            <v>105434-P.S.R. SAN MARCOS</v>
          </cell>
          <cell r="I132">
            <v>2</v>
          </cell>
          <cell r="J132">
            <v>1</v>
          </cell>
          <cell r="K132">
            <v>4</v>
          </cell>
          <cell r="L132">
            <v>2</v>
          </cell>
          <cell r="M132">
            <v>5</v>
          </cell>
          <cell r="N132">
            <v>5</v>
          </cell>
          <cell r="O132">
            <v>23</v>
          </cell>
          <cell r="P132">
            <v>42</v>
          </cell>
        </row>
        <row r="133">
          <cell r="H133" t="str">
            <v>105441-P.S.R. MANQUEHUA</v>
          </cell>
          <cell r="I133">
            <v>12</v>
          </cell>
          <cell r="J133">
            <v>8</v>
          </cell>
          <cell r="K133">
            <v>4</v>
          </cell>
          <cell r="L133">
            <v>17</v>
          </cell>
          <cell r="M133">
            <v>6</v>
          </cell>
          <cell r="N133">
            <v>12</v>
          </cell>
          <cell r="O133">
            <v>7</v>
          </cell>
          <cell r="P133">
            <v>66</v>
          </cell>
        </row>
        <row r="134">
          <cell r="H134" t="str">
            <v xml:space="preserve">105459-P.S.R. BARRANCAS                </v>
          </cell>
          <cell r="I134">
            <v>15</v>
          </cell>
          <cell r="J134">
            <v>7</v>
          </cell>
          <cell r="K134">
            <v>6</v>
          </cell>
          <cell r="L134">
            <v>7</v>
          </cell>
          <cell r="M134">
            <v>8</v>
          </cell>
          <cell r="N134">
            <v>8</v>
          </cell>
          <cell r="O134">
            <v>12</v>
          </cell>
          <cell r="P134">
            <v>63</v>
          </cell>
        </row>
        <row r="135">
          <cell r="H135" t="str">
            <v>105460-P.S.R. COGOTI 18</v>
          </cell>
          <cell r="I135">
            <v>7</v>
          </cell>
          <cell r="J135">
            <v>10</v>
          </cell>
          <cell r="K135">
            <v>10</v>
          </cell>
          <cell r="L135">
            <v>9</v>
          </cell>
          <cell r="M135">
            <v>2</v>
          </cell>
          <cell r="N135">
            <v>9</v>
          </cell>
          <cell r="O135">
            <v>4</v>
          </cell>
          <cell r="P135">
            <v>51</v>
          </cell>
        </row>
        <row r="136">
          <cell r="H136" t="str">
            <v>105461-P.S.R. EL HUACHO</v>
          </cell>
          <cell r="I136"/>
          <cell r="J136">
            <v>2</v>
          </cell>
          <cell r="K136"/>
          <cell r="L136">
            <v>1</v>
          </cell>
          <cell r="M136">
            <v>4</v>
          </cell>
          <cell r="N136">
            <v>3</v>
          </cell>
          <cell r="O136">
            <v>1</v>
          </cell>
          <cell r="P136">
            <v>11</v>
          </cell>
        </row>
        <row r="137">
          <cell r="H137" t="str">
            <v>105462-P.S.R. EL SAUCE</v>
          </cell>
          <cell r="I137">
            <v>14</v>
          </cell>
          <cell r="J137">
            <v>9</v>
          </cell>
          <cell r="K137">
            <v>8</v>
          </cell>
          <cell r="L137">
            <v>2</v>
          </cell>
          <cell r="M137">
            <v>10</v>
          </cell>
          <cell r="N137">
            <v>8</v>
          </cell>
          <cell r="O137">
            <v>2</v>
          </cell>
          <cell r="P137">
            <v>53</v>
          </cell>
        </row>
        <row r="138">
          <cell r="H138" t="str">
            <v>105463-P.S.R. QUILITAPIA</v>
          </cell>
          <cell r="I138">
            <v>8</v>
          </cell>
          <cell r="J138">
            <v>10</v>
          </cell>
          <cell r="K138">
            <v>5</v>
          </cell>
          <cell r="L138">
            <v>8</v>
          </cell>
          <cell r="M138">
            <v>5</v>
          </cell>
          <cell r="N138">
            <v>7</v>
          </cell>
          <cell r="O138">
            <v>0</v>
          </cell>
          <cell r="P138">
            <v>43</v>
          </cell>
        </row>
        <row r="139">
          <cell r="H139" t="str">
            <v>105464-P.S.R. LA LIGUA</v>
          </cell>
          <cell r="I139">
            <v>5</v>
          </cell>
          <cell r="J139">
            <v>4</v>
          </cell>
          <cell r="K139">
            <v>3</v>
          </cell>
          <cell r="L139">
            <v>0</v>
          </cell>
          <cell r="M139">
            <v>0</v>
          </cell>
          <cell r="N139">
            <v>9</v>
          </cell>
          <cell r="O139">
            <v>2</v>
          </cell>
          <cell r="P139">
            <v>23</v>
          </cell>
        </row>
        <row r="140">
          <cell r="H140" t="str">
            <v>105465-P.S.R. RAMADILLA</v>
          </cell>
          <cell r="I140">
            <v>4</v>
          </cell>
          <cell r="J140">
            <v>0</v>
          </cell>
          <cell r="K140">
            <v>1</v>
          </cell>
          <cell r="L140">
            <v>6</v>
          </cell>
          <cell r="M140">
            <v>7</v>
          </cell>
          <cell r="N140">
            <v>3</v>
          </cell>
          <cell r="O140">
            <v>4</v>
          </cell>
          <cell r="P140">
            <v>25</v>
          </cell>
        </row>
        <row r="141">
          <cell r="H141" t="str">
            <v>105466-P.S.R. VALLE HERMOSO</v>
          </cell>
          <cell r="I141">
            <v>6</v>
          </cell>
          <cell r="J141">
            <v>4</v>
          </cell>
          <cell r="K141">
            <v>6</v>
          </cell>
          <cell r="L141">
            <v>5</v>
          </cell>
          <cell r="M141">
            <v>3</v>
          </cell>
          <cell r="N141">
            <v>6</v>
          </cell>
          <cell r="O141">
            <v>1</v>
          </cell>
          <cell r="P141">
            <v>31</v>
          </cell>
        </row>
        <row r="142">
          <cell r="H142" t="str">
            <v>105490-P.S.R. EL DURAZNO</v>
          </cell>
          <cell r="I142">
            <v>4</v>
          </cell>
          <cell r="J142">
            <v>11</v>
          </cell>
          <cell r="K142">
            <v>4</v>
          </cell>
          <cell r="L142"/>
          <cell r="M142">
            <v>0</v>
          </cell>
          <cell r="N142">
            <v>3</v>
          </cell>
          <cell r="O142">
            <v>3</v>
          </cell>
          <cell r="P142">
            <v>25</v>
          </cell>
        </row>
        <row r="143">
          <cell r="H143" t="str">
            <v>Total 04302-COMBARBALÁ</v>
          </cell>
          <cell r="I143">
            <v>105</v>
          </cell>
          <cell r="J143">
            <v>96</v>
          </cell>
          <cell r="K143">
            <v>78</v>
          </cell>
          <cell r="L143">
            <v>80</v>
          </cell>
          <cell r="M143">
            <v>67</v>
          </cell>
          <cell r="N143">
            <v>96</v>
          </cell>
          <cell r="O143">
            <v>69</v>
          </cell>
          <cell r="P143">
            <v>591</v>
          </cell>
        </row>
        <row r="144">
          <cell r="H144" t="str">
            <v>04304-MONTE PATRIA</v>
          </cell>
          <cell r="I144"/>
          <cell r="J144"/>
          <cell r="K144"/>
          <cell r="L144"/>
          <cell r="M144"/>
          <cell r="N144"/>
          <cell r="O144"/>
          <cell r="P144"/>
        </row>
        <row r="145">
          <cell r="H145" t="str">
            <v>105307-CES. RURAL MONTE PATRIA</v>
          </cell>
          <cell r="I145">
            <v>23</v>
          </cell>
          <cell r="J145">
            <v>35</v>
          </cell>
          <cell r="K145">
            <v>51</v>
          </cell>
          <cell r="L145">
            <v>17</v>
          </cell>
          <cell r="M145">
            <v>48</v>
          </cell>
          <cell r="N145">
            <v>84</v>
          </cell>
          <cell r="O145">
            <v>43</v>
          </cell>
          <cell r="P145">
            <v>301</v>
          </cell>
        </row>
        <row r="146">
          <cell r="H146" t="str">
            <v>105311-CES. RURAL CHAÑARAL ALTO</v>
          </cell>
          <cell r="I146">
            <v>11</v>
          </cell>
          <cell r="J146">
            <v>4</v>
          </cell>
          <cell r="K146">
            <v>38</v>
          </cell>
          <cell r="L146">
            <v>45</v>
          </cell>
          <cell r="M146">
            <v>42</v>
          </cell>
          <cell r="N146">
            <v>7</v>
          </cell>
          <cell r="O146">
            <v>15</v>
          </cell>
          <cell r="P146">
            <v>162</v>
          </cell>
        </row>
        <row r="147">
          <cell r="H147" t="str">
            <v>105312-CES. RURAL CAREN</v>
          </cell>
          <cell r="I147">
            <v>3</v>
          </cell>
          <cell r="J147">
            <v>0</v>
          </cell>
          <cell r="K147">
            <v>22</v>
          </cell>
          <cell r="L147">
            <v>26</v>
          </cell>
          <cell r="M147">
            <v>12</v>
          </cell>
          <cell r="N147">
            <v>13</v>
          </cell>
          <cell r="O147">
            <v>0</v>
          </cell>
          <cell r="P147">
            <v>76</v>
          </cell>
        </row>
        <row r="148">
          <cell r="H148" t="str">
            <v>105318-CES. RURAL EL PALQUI</v>
          </cell>
          <cell r="I148">
            <v>22</v>
          </cell>
          <cell r="J148">
            <v>56</v>
          </cell>
          <cell r="K148">
            <v>70</v>
          </cell>
          <cell r="L148">
            <v>26</v>
          </cell>
          <cell r="M148">
            <v>22</v>
          </cell>
          <cell r="N148">
            <v>25</v>
          </cell>
          <cell r="O148">
            <v>20</v>
          </cell>
          <cell r="P148">
            <v>241</v>
          </cell>
        </row>
        <row r="149">
          <cell r="H149" t="str">
            <v>105425-P.S.R. CHILECITO</v>
          </cell>
          <cell r="I149">
            <v>5</v>
          </cell>
          <cell r="J149">
            <v>3</v>
          </cell>
          <cell r="K149">
            <v>22</v>
          </cell>
          <cell r="L149">
            <v>2</v>
          </cell>
          <cell r="M149">
            <v>6</v>
          </cell>
          <cell r="N149">
            <v>2</v>
          </cell>
          <cell r="O149">
            <v>2</v>
          </cell>
          <cell r="P149">
            <v>42</v>
          </cell>
        </row>
        <row r="150">
          <cell r="H150" t="str">
            <v>105427-P.S.R. HACIENDA VALDIVIA</v>
          </cell>
          <cell r="I150">
            <v>4</v>
          </cell>
          <cell r="J150">
            <v>2</v>
          </cell>
          <cell r="K150">
            <v>10</v>
          </cell>
          <cell r="L150">
            <v>5</v>
          </cell>
          <cell r="M150">
            <v>6</v>
          </cell>
          <cell r="N150">
            <v>1</v>
          </cell>
          <cell r="O150">
            <v>7</v>
          </cell>
          <cell r="P150">
            <v>35</v>
          </cell>
        </row>
        <row r="151">
          <cell r="H151" t="str">
            <v>105428-P.S.R. HUATULAME</v>
          </cell>
          <cell r="I151">
            <v>0</v>
          </cell>
          <cell r="J151">
            <v>3</v>
          </cell>
          <cell r="K151">
            <v>24</v>
          </cell>
          <cell r="L151">
            <v>11</v>
          </cell>
          <cell r="M151">
            <v>0</v>
          </cell>
          <cell r="N151">
            <v>13</v>
          </cell>
          <cell r="O151">
            <v>6</v>
          </cell>
          <cell r="P151">
            <v>57</v>
          </cell>
        </row>
        <row r="152">
          <cell r="H152" t="str">
            <v>105430-P.S.R. MIALQUI</v>
          </cell>
          <cell r="I152">
            <v>1</v>
          </cell>
          <cell r="J152">
            <v>2</v>
          </cell>
          <cell r="K152"/>
          <cell r="L152">
            <v>0</v>
          </cell>
          <cell r="M152">
            <v>0</v>
          </cell>
          <cell r="N152">
            <v>0</v>
          </cell>
          <cell r="O152">
            <v>3</v>
          </cell>
          <cell r="P152">
            <v>6</v>
          </cell>
        </row>
        <row r="153">
          <cell r="H153" t="str">
            <v>105431-P.S.R. PEDREGAL</v>
          </cell>
          <cell r="I153">
            <v>6</v>
          </cell>
          <cell r="J153">
            <v>7</v>
          </cell>
          <cell r="K153">
            <v>11</v>
          </cell>
          <cell r="L153">
            <v>4</v>
          </cell>
          <cell r="M153">
            <v>12</v>
          </cell>
          <cell r="N153">
            <v>14</v>
          </cell>
          <cell r="O153">
            <v>1</v>
          </cell>
          <cell r="P153">
            <v>55</v>
          </cell>
        </row>
        <row r="154">
          <cell r="H154" t="str">
            <v>105432-P.S.R. RAPEL</v>
          </cell>
          <cell r="I154">
            <v>22</v>
          </cell>
          <cell r="J154">
            <v>18</v>
          </cell>
          <cell r="K154">
            <v>17</v>
          </cell>
          <cell r="L154">
            <v>5</v>
          </cell>
          <cell r="M154">
            <v>16</v>
          </cell>
          <cell r="N154">
            <v>2</v>
          </cell>
          <cell r="O154">
            <v>9</v>
          </cell>
          <cell r="P154">
            <v>89</v>
          </cell>
        </row>
        <row r="155">
          <cell r="H155" t="str">
            <v>105435-P.S.R. TULAHUEN</v>
          </cell>
          <cell r="I155">
            <v>20</v>
          </cell>
          <cell r="J155">
            <v>10</v>
          </cell>
          <cell r="K155">
            <v>21</v>
          </cell>
          <cell r="L155">
            <v>20</v>
          </cell>
          <cell r="M155">
            <v>7</v>
          </cell>
          <cell r="N155">
            <v>10</v>
          </cell>
          <cell r="O155">
            <v>18</v>
          </cell>
          <cell r="P155">
            <v>106</v>
          </cell>
        </row>
        <row r="156">
          <cell r="H156" t="str">
            <v>105436-P.S.R. EL MAITEN</v>
          </cell>
          <cell r="I156">
            <v>7</v>
          </cell>
          <cell r="J156">
            <v>0</v>
          </cell>
          <cell r="K156">
            <v>6</v>
          </cell>
          <cell r="L156">
            <v>5</v>
          </cell>
          <cell r="M156">
            <v>4</v>
          </cell>
          <cell r="N156">
            <v>0</v>
          </cell>
          <cell r="O156">
            <v>8</v>
          </cell>
          <cell r="P156">
            <v>30</v>
          </cell>
        </row>
        <row r="157">
          <cell r="H157" t="str">
            <v>105489-P.S.R. RAMADAS DE TULAHUEN</v>
          </cell>
          <cell r="I157">
            <v>7</v>
          </cell>
          <cell r="J157">
            <v>11</v>
          </cell>
          <cell r="K157">
            <v>3</v>
          </cell>
          <cell r="L157"/>
          <cell r="M157"/>
          <cell r="N157">
            <v>4</v>
          </cell>
          <cell r="O157">
            <v>0</v>
          </cell>
          <cell r="P157">
            <v>25</v>
          </cell>
        </row>
        <row r="158">
          <cell r="H158" t="str">
            <v>Total 04304-MONTE PATRIA</v>
          </cell>
          <cell r="I158">
            <v>131</v>
          </cell>
          <cell r="J158">
            <v>151</v>
          </cell>
          <cell r="K158">
            <v>295</v>
          </cell>
          <cell r="L158">
            <v>166</v>
          </cell>
          <cell r="M158">
            <v>175</v>
          </cell>
          <cell r="N158">
            <v>175</v>
          </cell>
          <cell r="O158">
            <v>132</v>
          </cell>
          <cell r="P158">
            <v>1225</v>
          </cell>
        </row>
        <row r="159">
          <cell r="H159" t="str">
            <v>04304-PUNITAQUI</v>
          </cell>
          <cell r="I159"/>
          <cell r="J159"/>
          <cell r="K159"/>
          <cell r="L159"/>
          <cell r="M159"/>
          <cell r="N159"/>
          <cell r="O159"/>
          <cell r="P159"/>
        </row>
        <row r="160">
          <cell r="H160" t="str">
            <v>105308-CES. RURAL PUNITAQUI</v>
          </cell>
          <cell r="I160">
            <v>59</v>
          </cell>
          <cell r="J160">
            <v>34</v>
          </cell>
          <cell r="K160">
            <v>72</v>
          </cell>
          <cell r="L160">
            <v>26</v>
          </cell>
          <cell r="M160">
            <v>48</v>
          </cell>
          <cell r="N160">
            <v>73</v>
          </cell>
          <cell r="O160">
            <v>67</v>
          </cell>
          <cell r="P160">
            <v>379</v>
          </cell>
        </row>
        <row r="161">
          <cell r="H161" t="str">
            <v>105440-P.S.R. DIVISADERO</v>
          </cell>
          <cell r="I161">
            <v>15</v>
          </cell>
          <cell r="J161">
            <v>11</v>
          </cell>
          <cell r="K161">
            <v>19</v>
          </cell>
          <cell r="L161">
            <v>4</v>
          </cell>
          <cell r="M161">
            <v>11</v>
          </cell>
          <cell r="N161">
            <v>5</v>
          </cell>
          <cell r="O161">
            <v>22</v>
          </cell>
          <cell r="P161">
            <v>87</v>
          </cell>
        </row>
        <row r="162">
          <cell r="H162" t="str">
            <v>105442-P.S.R. SAN PEDRO DE QUILES</v>
          </cell>
          <cell r="I162"/>
          <cell r="J162">
            <v>2</v>
          </cell>
          <cell r="K162"/>
          <cell r="L162"/>
          <cell r="M162"/>
          <cell r="N162"/>
          <cell r="O162"/>
          <cell r="P162">
            <v>2</v>
          </cell>
        </row>
        <row r="163">
          <cell r="H163" t="str">
            <v xml:space="preserve">105508-P.S.R. EL PARRAL DE QUILES  </v>
          </cell>
          <cell r="I163"/>
          <cell r="J163"/>
          <cell r="K163"/>
          <cell r="L163"/>
          <cell r="M163">
            <v>6</v>
          </cell>
          <cell r="N163">
            <v>1</v>
          </cell>
          <cell r="O163"/>
          <cell r="P163">
            <v>7</v>
          </cell>
        </row>
        <row r="164">
          <cell r="H164" t="str">
            <v>Total 04304-PUNITAQUI</v>
          </cell>
          <cell r="I164">
            <v>74</v>
          </cell>
          <cell r="J164">
            <v>47</v>
          </cell>
          <cell r="K164">
            <v>91</v>
          </cell>
          <cell r="L164">
            <v>30</v>
          </cell>
          <cell r="M164">
            <v>65</v>
          </cell>
          <cell r="N164">
            <v>79</v>
          </cell>
          <cell r="O164">
            <v>89</v>
          </cell>
          <cell r="P164">
            <v>475</v>
          </cell>
        </row>
        <row r="165">
          <cell r="H165" t="str">
            <v>04305-RIO HURTADO</v>
          </cell>
          <cell r="I165"/>
          <cell r="J165"/>
          <cell r="K165"/>
          <cell r="L165"/>
          <cell r="M165"/>
          <cell r="N165"/>
          <cell r="O165"/>
          <cell r="P165"/>
        </row>
        <row r="166">
          <cell r="H166" t="str">
            <v>105310-CES. RURAL PICHASCA</v>
          </cell>
          <cell r="I166">
            <v>0</v>
          </cell>
          <cell r="J166">
            <v>5</v>
          </cell>
          <cell r="K166">
            <v>31</v>
          </cell>
          <cell r="L166">
            <v>7</v>
          </cell>
          <cell r="M166">
            <v>5</v>
          </cell>
          <cell r="N166">
            <v>33</v>
          </cell>
          <cell r="O166">
            <v>0</v>
          </cell>
          <cell r="P166">
            <v>81</v>
          </cell>
        </row>
        <row r="167">
          <cell r="H167" t="str">
            <v>105409-P.S.R. EL CHAÑAR</v>
          </cell>
          <cell r="I167">
            <v>0</v>
          </cell>
          <cell r="J167">
            <v>5</v>
          </cell>
          <cell r="K167">
            <v>0</v>
          </cell>
          <cell r="L167">
            <v>2</v>
          </cell>
          <cell r="M167">
            <v>0</v>
          </cell>
          <cell r="N167">
            <v>3</v>
          </cell>
          <cell r="O167">
            <v>3</v>
          </cell>
          <cell r="P167">
            <v>13</v>
          </cell>
        </row>
        <row r="168">
          <cell r="H168" t="str">
            <v>105410-P.S.R. HURTADO</v>
          </cell>
          <cell r="I168">
            <v>7</v>
          </cell>
          <cell r="J168">
            <v>7</v>
          </cell>
          <cell r="K168">
            <v>9</v>
          </cell>
          <cell r="L168">
            <v>2</v>
          </cell>
          <cell r="M168">
            <v>3</v>
          </cell>
          <cell r="N168">
            <v>3</v>
          </cell>
          <cell r="O168">
            <v>11</v>
          </cell>
          <cell r="P168">
            <v>42</v>
          </cell>
        </row>
        <row r="169">
          <cell r="H169" t="str">
            <v>105411-P.S.R. LAS BREAS</v>
          </cell>
          <cell r="I169">
            <v>5</v>
          </cell>
          <cell r="J169"/>
          <cell r="K169">
            <v>6</v>
          </cell>
          <cell r="L169">
            <v>8</v>
          </cell>
          <cell r="M169">
            <v>1</v>
          </cell>
          <cell r="N169">
            <v>0</v>
          </cell>
          <cell r="O169">
            <v>5</v>
          </cell>
          <cell r="P169">
            <v>25</v>
          </cell>
        </row>
        <row r="170">
          <cell r="H170" t="str">
            <v>105413-P.S.R. SAMO ALTO</v>
          </cell>
          <cell r="I170">
            <v>2</v>
          </cell>
          <cell r="J170">
            <v>16</v>
          </cell>
          <cell r="K170">
            <v>7</v>
          </cell>
          <cell r="L170">
            <v>10</v>
          </cell>
          <cell r="M170">
            <v>3</v>
          </cell>
          <cell r="N170">
            <v>1</v>
          </cell>
          <cell r="O170">
            <v>8</v>
          </cell>
          <cell r="P170">
            <v>47</v>
          </cell>
        </row>
        <row r="171">
          <cell r="H171" t="str">
            <v>105414-P.S.R. SERON</v>
          </cell>
          <cell r="I171">
            <v>0</v>
          </cell>
          <cell r="J171"/>
          <cell r="K171">
            <v>3</v>
          </cell>
          <cell r="L171"/>
          <cell r="M171">
            <v>12</v>
          </cell>
          <cell r="N171">
            <v>7</v>
          </cell>
          <cell r="O171"/>
          <cell r="P171">
            <v>22</v>
          </cell>
        </row>
        <row r="172">
          <cell r="H172" t="str">
            <v>105503-P.S.R. TABAQUEROS</v>
          </cell>
          <cell r="I172">
            <v>1</v>
          </cell>
          <cell r="J172">
            <v>3</v>
          </cell>
          <cell r="K172">
            <v>1</v>
          </cell>
          <cell r="L172"/>
          <cell r="M172">
            <v>5</v>
          </cell>
          <cell r="N172">
            <v>6</v>
          </cell>
          <cell r="O172">
            <v>7</v>
          </cell>
          <cell r="P172">
            <v>23</v>
          </cell>
        </row>
        <row r="173">
          <cell r="H173" t="str">
            <v>Total 04305-RIO HURTADO</v>
          </cell>
          <cell r="I173">
            <v>15</v>
          </cell>
          <cell r="J173">
            <v>36</v>
          </cell>
          <cell r="K173">
            <v>57</v>
          </cell>
          <cell r="L173">
            <v>29</v>
          </cell>
          <cell r="M173">
            <v>29</v>
          </cell>
          <cell r="N173">
            <v>53</v>
          </cell>
          <cell r="O173">
            <v>34</v>
          </cell>
          <cell r="P173">
            <v>253</v>
          </cell>
        </row>
        <row r="174">
          <cell r="H174" t="str">
            <v>Total general</v>
          </cell>
          <cell r="I174">
            <v>3123</v>
          </cell>
          <cell r="J174">
            <v>2858</v>
          </cell>
          <cell r="K174">
            <v>4395</v>
          </cell>
          <cell r="L174">
            <v>2858</v>
          </cell>
          <cell r="M174">
            <v>3287</v>
          </cell>
          <cell r="N174">
            <v>3580</v>
          </cell>
          <cell r="O174">
            <v>3011</v>
          </cell>
          <cell r="P174">
            <v>23112</v>
          </cell>
        </row>
      </sheetData>
      <sheetData sheetId="1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</row>
        <row r="6">
          <cell r="H6" t="str">
            <v>105300-CES. CARDENAL CARO</v>
          </cell>
          <cell r="I6">
            <v>27</v>
          </cell>
          <cell r="J6">
            <v>10</v>
          </cell>
          <cell r="K6">
            <v>28</v>
          </cell>
          <cell r="L6">
            <v>22</v>
          </cell>
          <cell r="M6">
            <v>12</v>
          </cell>
          <cell r="N6">
            <v>19</v>
          </cell>
          <cell r="O6">
            <v>24</v>
          </cell>
          <cell r="P6">
            <v>142</v>
          </cell>
        </row>
        <row r="7">
          <cell r="H7" t="str">
            <v>105301-CES. LAS COMPAÑIAS</v>
          </cell>
          <cell r="I7">
            <v>12</v>
          </cell>
          <cell r="J7">
            <v>29</v>
          </cell>
          <cell r="K7">
            <v>26</v>
          </cell>
          <cell r="L7">
            <v>15</v>
          </cell>
          <cell r="M7">
            <v>23</v>
          </cell>
          <cell r="N7">
            <v>19</v>
          </cell>
          <cell r="O7">
            <v>13</v>
          </cell>
          <cell r="P7">
            <v>137</v>
          </cell>
        </row>
        <row r="8">
          <cell r="H8" t="str">
            <v>105302-CES. PEDRO AGUIRRE C.</v>
          </cell>
          <cell r="I8">
            <v>10</v>
          </cell>
          <cell r="J8">
            <v>16</v>
          </cell>
          <cell r="K8">
            <v>11</v>
          </cell>
          <cell r="L8">
            <v>52</v>
          </cell>
          <cell r="M8">
            <v>34</v>
          </cell>
          <cell r="N8">
            <v>34</v>
          </cell>
          <cell r="O8">
            <v>46</v>
          </cell>
          <cell r="P8">
            <v>203</v>
          </cell>
        </row>
        <row r="9">
          <cell r="H9" t="str">
            <v>105313-CES. SCHAFFHAUSER</v>
          </cell>
          <cell r="I9">
            <v>8</v>
          </cell>
          <cell r="J9">
            <v>7</v>
          </cell>
          <cell r="K9">
            <v>51</v>
          </cell>
          <cell r="L9">
            <v>24</v>
          </cell>
          <cell r="M9">
            <v>21</v>
          </cell>
          <cell r="N9">
            <v>19</v>
          </cell>
          <cell r="O9">
            <v>18</v>
          </cell>
          <cell r="P9">
            <v>148</v>
          </cell>
        </row>
        <row r="10">
          <cell r="H10" t="str">
            <v>105319-CES. CARDENAL R.S.H.</v>
          </cell>
          <cell r="I10">
            <v>72</v>
          </cell>
          <cell r="J10">
            <v>12</v>
          </cell>
          <cell r="K10">
            <v>41</v>
          </cell>
          <cell r="L10">
            <v>43</v>
          </cell>
          <cell r="M10">
            <v>18</v>
          </cell>
          <cell r="N10">
            <v>17</v>
          </cell>
          <cell r="O10">
            <v>39</v>
          </cell>
          <cell r="P10">
            <v>242</v>
          </cell>
        </row>
        <row r="11">
          <cell r="H11" t="str">
            <v>105325-CESFAM JUAN PABLO II</v>
          </cell>
          <cell r="I11">
            <v>49</v>
          </cell>
          <cell r="J11">
            <v>40</v>
          </cell>
          <cell r="K11">
            <v>31</v>
          </cell>
          <cell r="L11">
            <v>28</v>
          </cell>
          <cell r="M11">
            <v>25</v>
          </cell>
          <cell r="N11">
            <v>22</v>
          </cell>
          <cell r="O11">
            <v>31</v>
          </cell>
          <cell r="P11">
            <v>226</v>
          </cell>
        </row>
        <row r="12">
          <cell r="H12" t="str">
            <v xml:space="preserve">105400-P.S.R. ALGARROBITO            </v>
          </cell>
          <cell r="I12">
            <v>0</v>
          </cell>
          <cell r="J12">
            <v>4</v>
          </cell>
          <cell r="K12">
            <v>4</v>
          </cell>
          <cell r="L12">
            <v>5</v>
          </cell>
          <cell r="M12">
            <v>5</v>
          </cell>
          <cell r="N12">
            <v>2</v>
          </cell>
          <cell r="O12">
            <v>3</v>
          </cell>
          <cell r="P12">
            <v>23</v>
          </cell>
        </row>
        <row r="13">
          <cell r="H13" t="str">
            <v>105401-P.S.R. LAS ROJAS</v>
          </cell>
          <cell r="I13">
            <v>4</v>
          </cell>
          <cell r="J13">
            <v>1</v>
          </cell>
          <cell r="K13">
            <v>0</v>
          </cell>
          <cell r="L13"/>
          <cell r="M13">
            <v>0</v>
          </cell>
          <cell r="N13">
            <v>1</v>
          </cell>
          <cell r="O13">
            <v>2</v>
          </cell>
          <cell r="P13">
            <v>8</v>
          </cell>
        </row>
        <row r="14">
          <cell r="H14" t="str">
            <v>105402-P.S.R. EL ROMERO</v>
          </cell>
          <cell r="I14">
            <v>0</v>
          </cell>
          <cell r="J14">
            <v>0</v>
          </cell>
          <cell r="K14">
            <v>2</v>
          </cell>
          <cell r="L14">
            <v>1</v>
          </cell>
          <cell r="M14">
            <v>1</v>
          </cell>
          <cell r="N14">
            <v>0</v>
          </cell>
          <cell r="O14">
            <v>0</v>
          </cell>
          <cell r="P14">
            <v>4</v>
          </cell>
        </row>
        <row r="15">
          <cell r="H15" t="str">
            <v>105499-P.S.R. LAMBERT</v>
          </cell>
          <cell r="I15">
            <v>1</v>
          </cell>
          <cell r="J15">
            <v>1</v>
          </cell>
          <cell r="K15">
            <v>2</v>
          </cell>
          <cell r="L15">
            <v>1</v>
          </cell>
          <cell r="M15">
            <v>2</v>
          </cell>
          <cell r="N15">
            <v>0</v>
          </cell>
          <cell r="O15">
            <v>0</v>
          </cell>
          <cell r="P15">
            <v>7</v>
          </cell>
        </row>
        <row r="16">
          <cell r="H16" t="str">
            <v>105700-CECOF VILLA EL INDIO</v>
          </cell>
          <cell r="I16">
            <v>7</v>
          </cell>
          <cell r="J16">
            <v>0</v>
          </cell>
          <cell r="K16">
            <v>1</v>
          </cell>
          <cell r="L16">
            <v>3</v>
          </cell>
          <cell r="M16">
            <v>4</v>
          </cell>
          <cell r="N16">
            <v>4</v>
          </cell>
          <cell r="O16">
            <v>2</v>
          </cell>
          <cell r="P16">
            <v>21</v>
          </cell>
        </row>
        <row r="17">
          <cell r="H17" t="str">
            <v>105701-CECOF VILLA ALEMANIA</v>
          </cell>
          <cell r="I17">
            <v>2</v>
          </cell>
          <cell r="J17">
            <v>1</v>
          </cell>
          <cell r="K17">
            <v>2</v>
          </cell>
          <cell r="L17">
            <v>1</v>
          </cell>
          <cell r="M17">
            <v>0</v>
          </cell>
          <cell r="N17">
            <v>5</v>
          </cell>
          <cell r="O17">
            <v>0</v>
          </cell>
          <cell r="P17">
            <v>11</v>
          </cell>
        </row>
        <row r="18">
          <cell r="H18" t="str">
            <v>105702-CECOF VILLA LAMBERT</v>
          </cell>
          <cell r="I18">
            <v>1</v>
          </cell>
          <cell r="J18">
            <v>3</v>
          </cell>
          <cell r="K18">
            <v>3</v>
          </cell>
          <cell r="L18">
            <v>6</v>
          </cell>
          <cell r="M18">
            <v>8</v>
          </cell>
          <cell r="N18">
            <v>3</v>
          </cell>
          <cell r="O18">
            <v>4</v>
          </cell>
          <cell r="P18">
            <v>28</v>
          </cell>
        </row>
        <row r="19">
          <cell r="H19" t="str">
            <v>Total 04101-LA SERENA</v>
          </cell>
          <cell r="I19">
            <v>193</v>
          </cell>
          <cell r="J19">
            <v>124</v>
          </cell>
          <cell r="K19">
            <v>202</v>
          </cell>
          <cell r="L19">
            <v>201</v>
          </cell>
          <cell r="M19">
            <v>153</v>
          </cell>
          <cell r="N19">
            <v>145</v>
          </cell>
          <cell r="O19">
            <v>182</v>
          </cell>
          <cell r="P19">
            <v>1200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  <cell r="P20"/>
        </row>
        <row r="21">
          <cell r="H21" t="str">
            <v>105303-CES. SAN JUAN</v>
          </cell>
          <cell r="I21">
            <v>25</v>
          </cell>
          <cell r="J21">
            <v>29</v>
          </cell>
          <cell r="K21">
            <v>32</v>
          </cell>
          <cell r="L21">
            <v>15</v>
          </cell>
          <cell r="M21">
            <v>18</v>
          </cell>
          <cell r="N21">
            <v>23</v>
          </cell>
          <cell r="O21">
            <v>28</v>
          </cell>
          <cell r="P21">
            <v>170</v>
          </cell>
        </row>
        <row r="22">
          <cell r="H22" t="str">
            <v>105304-CES. SANTA CECILIA</v>
          </cell>
          <cell r="I22">
            <v>21</v>
          </cell>
          <cell r="J22">
            <v>30</v>
          </cell>
          <cell r="K22">
            <v>36</v>
          </cell>
          <cell r="L22">
            <v>36</v>
          </cell>
          <cell r="M22">
            <v>35</v>
          </cell>
          <cell r="N22">
            <v>26</v>
          </cell>
          <cell r="O22">
            <v>27</v>
          </cell>
          <cell r="P22">
            <v>211</v>
          </cell>
        </row>
        <row r="23">
          <cell r="H23" t="str">
            <v>105305-CES. TIERRAS BLANCAS</v>
          </cell>
          <cell r="I23">
            <v>53</v>
          </cell>
          <cell r="J23">
            <v>62</v>
          </cell>
          <cell r="K23">
            <v>58</v>
          </cell>
          <cell r="L23">
            <v>31</v>
          </cell>
          <cell r="M23">
            <v>63</v>
          </cell>
          <cell r="N23">
            <v>60</v>
          </cell>
          <cell r="O23">
            <v>58</v>
          </cell>
          <cell r="P23">
            <v>385</v>
          </cell>
        </row>
        <row r="24">
          <cell r="H24" t="str">
            <v>105321-CES. RURAL  TONGOY</v>
          </cell>
          <cell r="I24">
            <v>12</v>
          </cell>
          <cell r="J24">
            <v>6</v>
          </cell>
          <cell r="K24">
            <v>13</v>
          </cell>
          <cell r="L24">
            <v>8</v>
          </cell>
          <cell r="M24">
            <v>7</v>
          </cell>
          <cell r="N24">
            <v>4</v>
          </cell>
          <cell r="O24">
            <v>8</v>
          </cell>
          <cell r="P24">
            <v>58</v>
          </cell>
        </row>
        <row r="25">
          <cell r="H25" t="str">
            <v>105323-CES. DR. SERGIO AGUILAR</v>
          </cell>
          <cell r="I25">
            <v>40</v>
          </cell>
          <cell r="J25">
            <v>48</v>
          </cell>
          <cell r="K25">
            <v>46</v>
          </cell>
          <cell r="L25">
            <v>29</v>
          </cell>
          <cell r="M25">
            <v>48</v>
          </cell>
          <cell r="N25">
            <v>55</v>
          </cell>
          <cell r="O25">
            <v>61</v>
          </cell>
          <cell r="P25">
            <v>327</v>
          </cell>
        </row>
        <row r="26">
          <cell r="H26" t="str">
            <v>105405-P.S.R. GUANAQUEROS</v>
          </cell>
          <cell r="I26">
            <v>3</v>
          </cell>
          <cell r="J26">
            <v>1</v>
          </cell>
          <cell r="K26">
            <v>1</v>
          </cell>
          <cell r="L26">
            <v>0</v>
          </cell>
          <cell r="M26">
            <v>1</v>
          </cell>
          <cell r="N26">
            <v>4</v>
          </cell>
          <cell r="O26">
            <v>1</v>
          </cell>
          <cell r="P26">
            <v>11</v>
          </cell>
        </row>
        <row r="27">
          <cell r="H27" t="str">
            <v>105406-P.S.R. PAN DE AZUCAR</v>
          </cell>
          <cell r="I27">
            <v>6</v>
          </cell>
          <cell r="J27">
            <v>6</v>
          </cell>
          <cell r="K27">
            <v>9</v>
          </cell>
          <cell r="L27">
            <v>2</v>
          </cell>
          <cell r="M27">
            <v>4</v>
          </cell>
          <cell r="N27">
            <v>15</v>
          </cell>
          <cell r="O27">
            <v>16</v>
          </cell>
          <cell r="P27">
            <v>58</v>
          </cell>
        </row>
        <row r="28">
          <cell r="H28" t="str">
            <v>105407-P.S.R. TAMBILLOS</v>
          </cell>
          <cell r="I28">
            <v>3</v>
          </cell>
          <cell r="J28">
            <v>3</v>
          </cell>
          <cell r="K28"/>
          <cell r="L28"/>
          <cell r="M28">
            <v>1</v>
          </cell>
          <cell r="N28">
            <v>5</v>
          </cell>
          <cell r="O28"/>
          <cell r="P28">
            <v>12</v>
          </cell>
        </row>
        <row r="29">
          <cell r="H29" t="str">
            <v>105705-CECOF EL ALBA</v>
          </cell>
          <cell r="I29">
            <v>5</v>
          </cell>
          <cell r="J29">
            <v>3</v>
          </cell>
          <cell r="K29">
            <v>3</v>
          </cell>
          <cell r="L29">
            <v>3</v>
          </cell>
          <cell r="M29">
            <v>6</v>
          </cell>
          <cell r="N29">
            <v>7</v>
          </cell>
          <cell r="O29">
            <v>4</v>
          </cell>
          <cell r="P29">
            <v>31</v>
          </cell>
        </row>
        <row r="30">
          <cell r="H30" t="str">
            <v>200273-CECOF PUNTA MIRA</v>
          </cell>
          <cell r="I30">
            <v>1</v>
          </cell>
          <cell r="J30">
            <v>4</v>
          </cell>
          <cell r="K30">
            <v>11</v>
          </cell>
          <cell r="L30">
            <v>6</v>
          </cell>
          <cell r="M30">
            <v>6</v>
          </cell>
          <cell r="N30">
            <v>8</v>
          </cell>
          <cell r="O30">
            <v>3</v>
          </cell>
          <cell r="P30">
            <v>39</v>
          </cell>
        </row>
        <row r="31">
          <cell r="H31" t="str">
            <v>Total 04102-COQUIMBO</v>
          </cell>
          <cell r="I31">
            <v>169</v>
          </cell>
          <cell r="J31">
            <v>192</v>
          </cell>
          <cell r="K31">
            <v>209</v>
          </cell>
          <cell r="L31">
            <v>130</v>
          </cell>
          <cell r="M31">
            <v>189</v>
          </cell>
          <cell r="N31">
            <v>207</v>
          </cell>
          <cell r="O31">
            <v>206</v>
          </cell>
          <cell r="P31">
            <v>1302</v>
          </cell>
        </row>
        <row r="32">
          <cell r="H32" t="str">
            <v>04103-ANDACOLLO</v>
          </cell>
          <cell r="I32"/>
          <cell r="J32"/>
          <cell r="K32"/>
          <cell r="L32"/>
          <cell r="M32"/>
          <cell r="N32"/>
          <cell r="O32"/>
          <cell r="P32"/>
        </row>
        <row r="33">
          <cell r="H33" t="str">
            <v>105106-HOSPITAL ANDACOLLO</v>
          </cell>
          <cell r="I33">
            <v>12</v>
          </cell>
          <cell r="J33">
            <v>7</v>
          </cell>
          <cell r="K33">
            <v>7</v>
          </cell>
          <cell r="L33">
            <v>9</v>
          </cell>
          <cell r="M33">
            <v>12</v>
          </cell>
          <cell r="N33">
            <v>14</v>
          </cell>
          <cell r="O33">
            <v>16</v>
          </cell>
          <cell r="P33">
            <v>77</v>
          </cell>
        </row>
        <row r="34">
          <cell r="H34" t="str">
            <v>Total 04103-ANDACOLLO</v>
          </cell>
          <cell r="I34">
            <v>12</v>
          </cell>
          <cell r="J34">
            <v>7</v>
          </cell>
          <cell r="K34">
            <v>7</v>
          </cell>
          <cell r="L34">
            <v>9</v>
          </cell>
          <cell r="M34">
            <v>12</v>
          </cell>
          <cell r="N34">
            <v>14</v>
          </cell>
          <cell r="O34">
            <v>16</v>
          </cell>
          <cell r="P34">
            <v>77</v>
          </cell>
        </row>
        <row r="35">
          <cell r="H35" t="str">
            <v>04104-LA HIGUERA</v>
          </cell>
          <cell r="I35"/>
          <cell r="J35"/>
          <cell r="K35"/>
          <cell r="L35"/>
          <cell r="M35"/>
          <cell r="N35"/>
          <cell r="O35"/>
          <cell r="P35"/>
        </row>
        <row r="36">
          <cell r="H36" t="str">
            <v>105314-CES. LA HIGUERA</v>
          </cell>
          <cell r="I36">
            <v>4</v>
          </cell>
          <cell r="J36">
            <v>2</v>
          </cell>
          <cell r="K36">
            <v>1</v>
          </cell>
          <cell r="L36">
            <v>1</v>
          </cell>
          <cell r="M36">
            <v>3</v>
          </cell>
          <cell r="N36">
            <v>4</v>
          </cell>
          <cell r="O36">
            <v>1</v>
          </cell>
          <cell r="P36">
            <v>16</v>
          </cell>
        </row>
        <row r="37">
          <cell r="H37" t="str">
            <v xml:space="preserve">105500-P.S.R. CALETA HORNOS        </v>
          </cell>
          <cell r="I37"/>
          <cell r="J37">
            <v>0</v>
          </cell>
          <cell r="K37">
            <v>3</v>
          </cell>
          <cell r="L37"/>
          <cell r="M37">
            <v>2</v>
          </cell>
          <cell r="N37">
            <v>1</v>
          </cell>
          <cell r="O37">
            <v>1</v>
          </cell>
          <cell r="P37">
            <v>7</v>
          </cell>
        </row>
        <row r="38">
          <cell r="H38" t="str">
            <v>105505-P.S.R. LOS CHOROS</v>
          </cell>
          <cell r="I38"/>
          <cell r="J38">
            <v>0</v>
          </cell>
          <cell r="K38">
            <v>0</v>
          </cell>
          <cell r="L38">
            <v>1</v>
          </cell>
          <cell r="M38">
            <v>0</v>
          </cell>
          <cell r="N38">
            <v>1</v>
          </cell>
          <cell r="O38">
            <v>0</v>
          </cell>
          <cell r="P38">
            <v>2</v>
          </cell>
        </row>
        <row r="39">
          <cell r="H39" t="str">
            <v>105506-P.S.R. EL TRAPICHE</v>
          </cell>
          <cell r="I39"/>
          <cell r="J39">
            <v>0</v>
          </cell>
          <cell r="K39">
            <v>2</v>
          </cell>
          <cell r="L39">
            <v>0</v>
          </cell>
          <cell r="M39">
            <v>1</v>
          </cell>
          <cell r="N39"/>
          <cell r="O39">
            <v>0</v>
          </cell>
          <cell r="P39">
            <v>3</v>
          </cell>
        </row>
        <row r="40">
          <cell r="H40" t="str">
            <v>Total 04104-LA HIGUERA</v>
          </cell>
          <cell r="I40">
            <v>4</v>
          </cell>
          <cell r="J40">
            <v>2</v>
          </cell>
          <cell r="K40">
            <v>6</v>
          </cell>
          <cell r="L40">
            <v>2</v>
          </cell>
          <cell r="M40">
            <v>6</v>
          </cell>
          <cell r="N40">
            <v>6</v>
          </cell>
          <cell r="O40">
            <v>2</v>
          </cell>
          <cell r="P40">
            <v>28</v>
          </cell>
        </row>
        <row r="41">
          <cell r="H41" t="str">
            <v>04105-PAIHUANO</v>
          </cell>
          <cell r="I41"/>
          <cell r="J41"/>
          <cell r="K41"/>
          <cell r="L41"/>
          <cell r="M41"/>
          <cell r="N41"/>
          <cell r="O41"/>
          <cell r="P41"/>
        </row>
        <row r="42">
          <cell r="H42" t="str">
            <v>105306-CES. PAIHUANO</v>
          </cell>
          <cell r="I42">
            <v>3</v>
          </cell>
          <cell r="J42">
            <v>2</v>
          </cell>
          <cell r="K42">
            <v>1</v>
          </cell>
          <cell r="L42">
            <v>0</v>
          </cell>
          <cell r="M42">
            <v>1</v>
          </cell>
          <cell r="N42">
            <v>1</v>
          </cell>
          <cell r="O42">
            <v>5</v>
          </cell>
          <cell r="P42">
            <v>13</v>
          </cell>
        </row>
        <row r="43">
          <cell r="H43" t="str">
            <v>105475-P.S.R. HORCON</v>
          </cell>
          <cell r="I43">
            <v>0</v>
          </cell>
          <cell r="J43">
            <v>1</v>
          </cell>
          <cell r="K43">
            <v>0</v>
          </cell>
          <cell r="L43"/>
          <cell r="M43">
            <v>1</v>
          </cell>
          <cell r="N43">
            <v>0</v>
          </cell>
          <cell r="O43">
            <v>1</v>
          </cell>
          <cell r="P43">
            <v>3</v>
          </cell>
        </row>
        <row r="44">
          <cell r="H44" t="str">
            <v>105476-P.S.R. MONTE GRANDE</v>
          </cell>
          <cell r="I44"/>
          <cell r="J44">
            <v>0</v>
          </cell>
          <cell r="K44">
            <v>1</v>
          </cell>
          <cell r="L44">
            <v>0</v>
          </cell>
          <cell r="M44">
            <v>1</v>
          </cell>
          <cell r="N44">
            <v>1</v>
          </cell>
          <cell r="O44">
            <v>0</v>
          </cell>
          <cell r="P44">
            <v>3</v>
          </cell>
        </row>
        <row r="45">
          <cell r="H45" t="str">
            <v>105477-P.S.R. PISCO ELQUI</v>
          </cell>
          <cell r="I45"/>
          <cell r="J45">
            <v>0</v>
          </cell>
          <cell r="K45">
            <v>3</v>
          </cell>
          <cell r="L45"/>
          <cell r="M45">
            <v>0</v>
          </cell>
          <cell r="N45">
            <v>1</v>
          </cell>
          <cell r="O45">
            <v>1</v>
          </cell>
          <cell r="P45">
            <v>5</v>
          </cell>
        </row>
        <row r="46">
          <cell r="H46" t="str">
            <v>Total 04105-PAIHUANO</v>
          </cell>
          <cell r="I46">
            <v>3</v>
          </cell>
          <cell r="J46">
            <v>3</v>
          </cell>
          <cell r="K46">
            <v>5</v>
          </cell>
          <cell r="L46">
            <v>0</v>
          </cell>
          <cell r="M46">
            <v>3</v>
          </cell>
          <cell r="N46">
            <v>3</v>
          </cell>
          <cell r="O46">
            <v>7</v>
          </cell>
          <cell r="P46">
            <v>24</v>
          </cell>
        </row>
        <row r="47">
          <cell r="H47" t="str">
            <v>04106-VICUÑA</v>
          </cell>
          <cell r="I47"/>
          <cell r="J47"/>
          <cell r="K47"/>
          <cell r="L47"/>
          <cell r="M47"/>
          <cell r="N47"/>
          <cell r="O47"/>
          <cell r="P47"/>
        </row>
        <row r="48">
          <cell r="H48" t="str">
            <v>105107-HOSPITAL VICUÑA</v>
          </cell>
          <cell r="I48">
            <v>13</v>
          </cell>
          <cell r="J48">
            <v>9</v>
          </cell>
          <cell r="K48">
            <v>7</v>
          </cell>
          <cell r="L48">
            <v>5</v>
          </cell>
          <cell r="M48">
            <v>15</v>
          </cell>
          <cell r="N48">
            <v>10</v>
          </cell>
          <cell r="O48">
            <v>13</v>
          </cell>
          <cell r="P48">
            <v>72</v>
          </cell>
        </row>
        <row r="49">
          <cell r="H49" t="str">
            <v>105467-P.S.R. DIAGUITAS</v>
          </cell>
          <cell r="I49">
            <v>0</v>
          </cell>
          <cell r="J49">
            <v>0</v>
          </cell>
          <cell r="K49">
            <v>1</v>
          </cell>
          <cell r="L49">
            <v>1</v>
          </cell>
          <cell r="M49">
            <v>4</v>
          </cell>
          <cell r="N49">
            <v>0</v>
          </cell>
          <cell r="O49">
            <v>1</v>
          </cell>
          <cell r="P49">
            <v>7</v>
          </cell>
        </row>
        <row r="50">
          <cell r="H50" t="str">
            <v>105468-P.S.R. EL MOLLE</v>
          </cell>
          <cell r="I50">
            <v>2</v>
          </cell>
          <cell r="J50">
            <v>2</v>
          </cell>
          <cell r="K50"/>
          <cell r="L50">
            <v>2</v>
          </cell>
          <cell r="M50"/>
          <cell r="N50">
            <v>0</v>
          </cell>
          <cell r="O50"/>
          <cell r="P50">
            <v>6</v>
          </cell>
        </row>
        <row r="51">
          <cell r="H51" t="str">
            <v>105469-P.S.R. EL TAMBO</v>
          </cell>
          <cell r="I51">
            <v>1</v>
          </cell>
          <cell r="J51">
            <v>3</v>
          </cell>
          <cell r="K51">
            <v>1</v>
          </cell>
          <cell r="L51">
            <v>0</v>
          </cell>
          <cell r="M51">
            <v>1</v>
          </cell>
          <cell r="N51">
            <v>1</v>
          </cell>
          <cell r="O51">
            <v>1</v>
          </cell>
          <cell r="P51">
            <v>8</v>
          </cell>
        </row>
        <row r="52">
          <cell r="H52" t="str">
            <v>105471-P.S.R. PERALILLO</v>
          </cell>
          <cell r="I52">
            <v>1</v>
          </cell>
          <cell r="J52">
            <v>2</v>
          </cell>
          <cell r="K52">
            <v>0</v>
          </cell>
          <cell r="L52">
            <v>2</v>
          </cell>
          <cell r="M52">
            <v>4</v>
          </cell>
          <cell r="N52">
            <v>2</v>
          </cell>
          <cell r="O52">
            <v>3</v>
          </cell>
          <cell r="P52">
            <v>14</v>
          </cell>
        </row>
        <row r="53">
          <cell r="H53" t="str">
            <v>105472-P.S.R. RIVADAVIA</v>
          </cell>
          <cell r="I53"/>
          <cell r="J53">
            <v>2</v>
          </cell>
          <cell r="K53"/>
          <cell r="L53">
            <v>0</v>
          </cell>
          <cell r="M53">
            <v>1</v>
          </cell>
          <cell r="N53"/>
          <cell r="O53"/>
          <cell r="P53">
            <v>3</v>
          </cell>
        </row>
        <row r="54">
          <cell r="H54" t="str">
            <v>105473-P.S.R. TALCUNA</v>
          </cell>
          <cell r="I54">
            <v>0</v>
          </cell>
          <cell r="J54">
            <v>1</v>
          </cell>
          <cell r="K54">
            <v>1</v>
          </cell>
          <cell r="L54">
            <v>0</v>
          </cell>
          <cell r="M54">
            <v>1</v>
          </cell>
          <cell r="N54">
            <v>2</v>
          </cell>
          <cell r="O54">
            <v>1</v>
          </cell>
          <cell r="P54">
            <v>6</v>
          </cell>
        </row>
        <row r="55">
          <cell r="H55" t="str">
            <v>105474-P.S.R. CHAPILCA</v>
          </cell>
          <cell r="I55"/>
          <cell r="J55">
            <v>0</v>
          </cell>
          <cell r="K55">
            <v>1</v>
          </cell>
          <cell r="L55">
            <v>0</v>
          </cell>
          <cell r="M55"/>
          <cell r="N55"/>
          <cell r="O55">
            <v>1</v>
          </cell>
          <cell r="P55">
            <v>2</v>
          </cell>
        </row>
        <row r="56">
          <cell r="H56" t="str">
            <v>105502-P.S.R. CALINGASTA</v>
          </cell>
          <cell r="I56">
            <v>3</v>
          </cell>
          <cell r="J56">
            <v>1</v>
          </cell>
          <cell r="K56">
            <v>4</v>
          </cell>
          <cell r="L56">
            <v>2</v>
          </cell>
          <cell r="M56">
            <v>7</v>
          </cell>
          <cell r="N56">
            <v>5</v>
          </cell>
          <cell r="O56">
            <v>3</v>
          </cell>
          <cell r="P56">
            <v>25</v>
          </cell>
        </row>
        <row r="57">
          <cell r="H57" t="str">
            <v>105509-P.S.R. GUALLIGUAICA</v>
          </cell>
          <cell r="I57"/>
          <cell r="J57">
            <v>0</v>
          </cell>
          <cell r="K57">
            <v>3</v>
          </cell>
          <cell r="L57">
            <v>1</v>
          </cell>
          <cell r="M57"/>
          <cell r="N57">
            <v>2</v>
          </cell>
          <cell r="O57"/>
          <cell r="P57">
            <v>6</v>
          </cell>
        </row>
        <row r="58">
          <cell r="H58" t="str">
            <v>Total 04106-VICUÑA</v>
          </cell>
          <cell r="I58">
            <v>20</v>
          </cell>
          <cell r="J58">
            <v>20</v>
          </cell>
          <cell r="K58">
            <v>18</v>
          </cell>
          <cell r="L58">
            <v>13</v>
          </cell>
          <cell r="M58">
            <v>33</v>
          </cell>
          <cell r="N58">
            <v>22</v>
          </cell>
          <cell r="O58">
            <v>23</v>
          </cell>
          <cell r="P58">
            <v>149</v>
          </cell>
        </row>
        <row r="59">
          <cell r="H59" t="str">
            <v>04201-ILLAPEL</v>
          </cell>
          <cell r="I59"/>
          <cell r="J59"/>
          <cell r="K59"/>
          <cell r="L59"/>
          <cell r="M59"/>
          <cell r="N59"/>
          <cell r="O59"/>
          <cell r="P59"/>
        </row>
        <row r="60">
          <cell r="H60" t="str">
            <v>105103-HOSPITAL ILLAPEL</v>
          </cell>
          <cell r="I60">
            <v>14</v>
          </cell>
          <cell r="J60">
            <v>17</v>
          </cell>
          <cell r="K60">
            <v>15</v>
          </cell>
          <cell r="L60">
            <v>10</v>
          </cell>
          <cell r="M60">
            <v>16</v>
          </cell>
          <cell r="N60">
            <v>15</v>
          </cell>
          <cell r="O60">
            <v>19</v>
          </cell>
          <cell r="P60">
            <v>106</v>
          </cell>
        </row>
        <row r="61">
          <cell r="H61" t="str">
            <v>105326-CESFAM SAN RAFAEL</v>
          </cell>
          <cell r="I61">
            <v>4</v>
          </cell>
          <cell r="J61">
            <v>15</v>
          </cell>
          <cell r="K61">
            <v>4</v>
          </cell>
          <cell r="L61"/>
          <cell r="M61">
            <v>14</v>
          </cell>
          <cell r="N61">
            <v>8</v>
          </cell>
          <cell r="O61">
            <v>7</v>
          </cell>
          <cell r="P61">
            <v>52</v>
          </cell>
        </row>
        <row r="62">
          <cell r="H62" t="str">
            <v xml:space="preserve">105443-P.S.R. CARCAMO                   </v>
          </cell>
          <cell r="I62"/>
          <cell r="J62">
            <v>0</v>
          </cell>
          <cell r="K62">
            <v>1</v>
          </cell>
          <cell r="L62">
            <v>0</v>
          </cell>
          <cell r="M62"/>
          <cell r="N62">
            <v>3</v>
          </cell>
          <cell r="O62">
            <v>2</v>
          </cell>
          <cell r="P62">
            <v>6</v>
          </cell>
        </row>
        <row r="63">
          <cell r="H63" t="str">
            <v>105444-P.S.R. HUINTIL</v>
          </cell>
          <cell r="I63"/>
          <cell r="J63"/>
          <cell r="K63"/>
          <cell r="L63">
            <v>1</v>
          </cell>
          <cell r="M63"/>
          <cell r="N63">
            <v>1</v>
          </cell>
          <cell r="O63">
            <v>0</v>
          </cell>
          <cell r="P63">
            <v>2</v>
          </cell>
        </row>
        <row r="64">
          <cell r="H64" t="str">
            <v>105445-P.S.R. LIMAHUIDA</v>
          </cell>
          <cell r="I64">
            <v>2</v>
          </cell>
          <cell r="J64"/>
          <cell r="K64">
            <v>0</v>
          </cell>
          <cell r="L64"/>
          <cell r="M64">
            <v>0</v>
          </cell>
          <cell r="N64">
            <v>1</v>
          </cell>
          <cell r="O64"/>
          <cell r="P64">
            <v>3</v>
          </cell>
        </row>
        <row r="65">
          <cell r="H65" t="str">
            <v>105447-P.S.R. PERALILLO</v>
          </cell>
          <cell r="I65"/>
          <cell r="J65">
            <v>2</v>
          </cell>
          <cell r="K65">
            <v>1</v>
          </cell>
          <cell r="L65">
            <v>1</v>
          </cell>
          <cell r="M65">
            <v>0</v>
          </cell>
          <cell r="N65">
            <v>0</v>
          </cell>
          <cell r="O65">
            <v>2</v>
          </cell>
          <cell r="P65">
            <v>6</v>
          </cell>
        </row>
        <row r="66">
          <cell r="H66" t="str">
            <v>105448-P.S.R. SANTA VIRGINIA</v>
          </cell>
          <cell r="I66"/>
          <cell r="J66"/>
          <cell r="K66">
            <v>0</v>
          </cell>
          <cell r="L66">
            <v>1</v>
          </cell>
          <cell r="M66">
            <v>0</v>
          </cell>
          <cell r="N66">
            <v>2</v>
          </cell>
          <cell r="O66"/>
          <cell r="P66">
            <v>3</v>
          </cell>
        </row>
        <row r="67">
          <cell r="H67" t="str">
            <v>105485-P.S.R. PLAN DE HORNOS</v>
          </cell>
          <cell r="I67"/>
          <cell r="J67">
            <v>1</v>
          </cell>
          <cell r="K67">
            <v>1</v>
          </cell>
          <cell r="L67">
            <v>1</v>
          </cell>
          <cell r="M67">
            <v>1</v>
          </cell>
          <cell r="N67"/>
          <cell r="O67">
            <v>1</v>
          </cell>
          <cell r="P67">
            <v>5</v>
          </cell>
        </row>
        <row r="68">
          <cell r="H68" t="str">
            <v>105486-P.S.R. TUNGA SUR</v>
          </cell>
          <cell r="I68"/>
          <cell r="J68"/>
          <cell r="K68"/>
          <cell r="L68"/>
          <cell r="M68">
            <v>0</v>
          </cell>
          <cell r="N68"/>
          <cell r="O68"/>
          <cell r="P68">
            <v>0</v>
          </cell>
        </row>
        <row r="69">
          <cell r="H69" t="str">
            <v>105487-P.S.R. CAÑAS UNO</v>
          </cell>
          <cell r="I69">
            <v>1</v>
          </cell>
          <cell r="J69">
            <v>6</v>
          </cell>
          <cell r="K69">
            <v>3</v>
          </cell>
          <cell r="L69">
            <v>1</v>
          </cell>
          <cell r="M69">
            <v>3</v>
          </cell>
          <cell r="N69">
            <v>3</v>
          </cell>
          <cell r="O69">
            <v>3</v>
          </cell>
          <cell r="P69">
            <v>20</v>
          </cell>
        </row>
        <row r="70">
          <cell r="H70" t="str">
            <v>105496-P.S.R. PINTACURA SUR</v>
          </cell>
          <cell r="I70"/>
          <cell r="J70">
            <v>0</v>
          </cell>
          <cell r="K70">
            <v>1</v>
          </cell>
          <cell r="L70">
            <v>0</v>
          </cell>
          <cell r="M70">
            <v>2</v>
          </cell>
          <cell r="N70"/>
          <cell r="O70">
            <v>1</v>
          </cell>
          <cell r="P70">
            <v>4</v>
          </cell>
        </row>
        <row r="71">
          <cell r="H71" t="str">
            <v>105504-P.S.R. SOCAVON</v>
          </cell>
          <cell r="I71"/>
          <cell r="J71">
            <v>0</v>
          </cell>
          <cell r="K71"/>
          <cell r="L71"/>
          <cell r="M71">
            <v>0</v>
          </cell>
          <cell r="N71">
            <v>0</v>
          </cell>
          <cell r="O71">
            <v>0</v>
          </cell>
          <cell r="P71">
            <v>0</v>
          </cell>
        </row>
        <row r="72">
          <cell r="H72" t="str">
            <v>Total 04201-ILLAPEL</v>
          </cell>
          <cell r="I72">
            <v>21</v>
          </cell>
          <cell r="J72">
            <v>41</v>
          </cell>
          <cell r="K72">
            <v>26</v>
          </cell>
          <cell r="L72">
            <v>15</v>
          </cell>
          <cell r="M72">
            <v>36</v>
          </cell>
          <cell r="N72">
            <v>33</v>
          </cell>
          <cell r="O72">
            <v>35</v>
          </cell>
          <cell r="P72">
            <v>207</v>
          </cell>
        </row>
        <row r="73">
          <cell r="H73" t="str">
            <v>04202-CANELA</v>
          </cell>
          <cell r="I73"/>
          <cell r="J73"/>
          <cell r="K73"/>
          <cell r="L73"/>
          <cell r="M73"/>
          <cell r="N73"/>
          <cell r="O73"/>
          <cell r="P73"/>
        </row>
        <row r="74">
          <cell r="H74" t="str">
            <v>105309-CES. RURAL CANELA</v>
          </cell>
          <cell r="I74">
            <v>4</v>
          </cell>
          <cell r="J74">
            <v>9</v>
          </cell>
          <cell r="K74">
            <v>13</v>
          </cell>
          <cell r="L74">
            <v>8</v>
          </cell>
          <cell r="M74">
            <v>3</v>
          </cell>
          <cell r="N74">
            <v>8</v>
          </cell>
          <cell r="O74">
            <v>6</v>
          </cell>
          <cell r="P74">
            <v>51</v>
          </cell>
        </row>
        <row r="75">
          <cell r="H75" t="str">
            <v xml:space="preserve">105450-P.S.R. MINCHA NORTE            </v>
          </cell>
          <cell r="I75"/>
          <cell r="J75">
            <v>0</v>
          </cell>
          <cell r="K75">
            <v>0</v>
          </cell>
          <cell r="L75">
            <v>1</v>
          </cell>
          <cell r="M75">
            <v>4</v>
          </cell>
          <cell r="N75">
            <v>0</v>
          </cell>
          <cell r="O75">
            <v>0</v>
          </cell>
          <cell r="P75">
            <v>5</v>
          </cell>
        </row>
        <row r="76">
          <cell r="H76" t="str">
            <v>105451-P.S.R. AGUA FRIA</v>
          </cell>
          <cell r="I76"/>
          <cell r="J76">
            <v>0</v>
          </cell>
          <cell r="K76"/>
          <cell r="L76"/>
          <cell r="M76"/>
          <cell r="N76"/>
          <cell r="O76"/>
          <cell r="P76">
            <v>0</v>
          </cell>
        </row>
        <row r="77">
          <cell r="H77" t="str">
            <v>105482-P.S.R. CANELA ALTA</v>
          </cell>
          <cell r="I77">
            <v>0</v>
          </cell>
          <cell r="J77"/>
          <cell r="K77">
            <v>4</v>
          </cell>
          <cell r="L77"/>
          <cell r="M77"/>
          <cell r="N77">
            <v>1</v>
          </cell>
          <cell r="O77">
            <v>1</v>
          </cell>
          <cell r="P77">
            <v>6</v>
          </cell>
        </row>
        <row r="78">
          <cell r="H78" t="str">
            <v>105483-P.S.R. LOS RULOS</v>
          </cell>
          <cell r="I78"/>
          <cell r="J78">
            <v>0</v>
          </cell>
          <cell r="K78">
            <v>0</v>
          </cell>
          <cell r="L78"/>
          <cell r="M78">
            <v>1</v>
          </cell>
          <cell r="N78"/>
          <cell r="O78">
            <v>0</v>
          </cell>
          <cell r="P78">
            <v>1</v>
          </cell>
        </row>
        <row r="79">
          <cell r="H79" t="str">
            <v>105484-P.S.R. HUENTELAUQUEN</v>
          </cell>
          <cell r="I79">
            <v>1</v>
          </cell>
          <cell r="J79"/>
          <cell r="K79">
            <v>2</v>
          </cell>
          <cell r="L79">
            <v>1</v>
          </cell>
          <cell r="M79"/>
          <cell r="N79">
            <v>1</v>
          </cell>
          <cell r="O79">
            <v>1</v>
          </cell>
          <cell r="P79">
            <v>6</v>
          </cell>
        </row>
        <row r="80">
          <cell r="H80" t="str">
            <v>105488-P.S.R. ESPIRITU SANTO</v>
          </cell>
          <cell r="I80">
            <v>1</v>
          </cell>
          <cell r="J80"/>
          <cell r="K80"/>
          <cell r="L80">
            <v>1</v>
          </cell>
          <cell r="M80"/>
          <cell r="N80"/>
          <cell r="O80"/>
          <cell r="P80">
            <v>2</v>
          </cell>
        </row>
        <row r="81">
          <cell r="H81" t="str">
            <v>105493-P.S.R. MINCHA SUR</v>
          </cell>
          <cell r="I81"/>
          <cell r="J81"/>
          <cell r="K81">
            <v>1</v>
          </cell>
          <cell r="L81"/>
          <cell r="M81"/>
          <cell r="N81"/>
          <cell r="O81"/>
          <cell r="P81">
            <v>1</v>
          </cell>
        </row>
        <row r="82">
          <cell r="H82" t="str">
            <v>105497-P.S.R. JABONERIA</v>
          </cell>
          <cell r="I82"/>
          <cell r="J82"/>
          <cell r="K82"/>
          <cell r="L82"/>
          <cell r="M82"/>
          <cell r="N82">
            <v>0</v>
          </cell>
          <cell r="O82"/>
          <cell r="P82">
            <v>0</v>
          </cell>
        </row>
        <row r="83">
          <cell r="H83" t="str">
            <v>Total 04202-CANELA</v>
          </cell>
          <cell r="I83">
            <v>6</v>
          </cell>
          <cell r="J83">
            <v>9</v>
          </cell>
          <cell r="K83">
            <v>20</v>
          </cell>
          <cell r="L83">
            <v>11</v>
          </cell>
          <cell r="M83">
            <v>8</v>
          </cell>
          <cell r="N83">
            <v>10</v>
          </cell>
          <cell r="O83">
            <v>8</v>
          </cell>
          <cell r="P83">
            <v>72</v>
          </cell>
        </row>
        <row r="84">
          <cell r="H84" t="str">
            <v>04203-LOS VILOS</v>
          </cell>
          <cell r="I84"/>
          <cell r="J84"/>
          <cell r="K84"/>
          <cell r="L84"/>
          <cell r="M84"/>
          <cell r="N84"/>
          <cell r="O84"/>
          <cell r="P84"/>
        </row>
        <row r="85">
          <cell r="H85" t="str">
            <v>105108-HOSPITAL LOS VILOS</v>
          </cell>
          <cell r="I85">
            <v>17</v>
          </cell>
          <cell r="J85">
            <v>22</v>
          </cell>
          <cell r="K85">
            <v>13</v>
          </cell>
          <cell r="L85">
            <v>8</v>
          </cell>
          <cell r="M85">
            <v>11</v>
          </cell>
          <cell r="N85">
            <v>11</v>
          </cell>
          <cell r="O85">
            <v>12</v>
          </cell>
          <cell r="P85">
            <v>94</v>
          </cell>
        </row>
        <row r="86">
          <cell r="H86" t="str">
            <v xml:space="preserve">105478-P.S.R. CAIMANES                   </v>
          </cell>
          <cell r="I86">
            <v>3</v>
          </cell>
          <cell r="J86">
            <v>5</v>
          </cell>
          <cell r="K86">
            <v>5</v>
          </cell>
          <cell r="L86">
            <v>3</v>
          </cell>
          <cell r="M86">
            <v>3</v>
          </cell>
          <cell r="N86">
            <v>2</v>
          </cell>
          <cell r="O86">
            <v>3</v>
          </cell>
          <cell r="P86">
            <v>24</v>
          </cell>
        </row>
        <row r="87">
          <cell r="H87" t="str">
            <v>105479-P.S.R. GUANGUALI</v>
          </cell>
          <cell r="I87">
            <v>0</v>
          </cell>
          <cell r="J87">
            <v>1</v>
          </cell>
          <cell r="K87"/>
          <cell r="L87"/>
          <cell r="M87"/>
          <cell r="N87"/>
          <cell r="O87"/>
          <cell r="P87">
            <v>1</v>
          </cell>
        </row>
        <row r="88">
          <cell r="H88" t="str">
            <v>105480-P.S.R. QUILIMARI</v>
          </cell>
          <cell r="I88">
            <v>2</v>
          </cell>
          <cell r="J88">
            <v>1</v>
          </cell>
          <cell r="K88">
            <v>2</v>
          </cell>
          <cell r="L88">
            <v>5</v>
          </cell>
          <cell r="M88">
            <v>0</v>
          </cell>
          <cell r="N88">
            <v>2</v>
          </cell>
          <cell r="O88">
            <v>3</v>
          </cell>
          <cell r="P88">
            <v>15</v>
          </cell>
        </row>
        <row r="89">
          <cell r="H89" t="str">
            <v>105481-P.S.R. TILAMA</v>
          </cell>
          <cell r="I89">
            <v>3</v>
          </cell>
          <cell r="J89"/>
          <cell r="K89">
            <v>2</v>
          </cell>
          <cell r="L89">
            <v>1</v>
          </cell>
          <cell r="M89">
            <v>1</v>
          </cell>
          <cell r="N89">
            <v>1</v>
          </cell>
          <cell r="O89">
            <v>0</v>
          </cell>
          <cell r="P89">
            <v>8</v>
          </cell>
        </row>
        <row r="90">
          <cell r="H90" t="str">
            <v>105511-P.S.R. LOS CONDORES</v>
          </cell>
          <cell r="I90"/>
          <cell r="J90"/>
          <cell r="K90">
            <v>1</v>
          </cell>
          <cell r="L90">
            <v>0</v>
          </cell>
          <cell r="M90">
            <v>3</v>
          </cell>
          <cell r="N90">
            <v>0</v>
          </cell>
          <cell r="O90">
            <v>1</v>
          </cell>
          <cell r="P90">
            <v>5</v>
          </cell>
        </row>
        <row r="91">
          <cell r="H91" t="str">
            <v>Total 04203-LOS VILOS</v>
          </cell>
          <cell r="I91">
            <v>25</v>
          </cell>
          <cell r="J91">
            <v>29</v>
          </cell>
          <cell r="K91">
            <v>23</v>
          </cell>
          <cell r="L91">
            <v>17</v>
          </cell>
          <cell r="M91">
            <v>18</v>
          </cell>
          <cell r="N91">
            <v>16</v>
          </cell>
          <cell r="O91">
            <v>19</v>
          </cell>
          <cell r="P91">
            <v>147</v>
          </cell>
        </row>
        <row r="92">
          <cell r="H92" t="str">
            <v>04204-SALAMANCA</v>
          </cell>
          <cell r="I92"/>
          <cell r="J92"/>
          <cell r="K92"/>
          <cell r="L92"/>
          <cell r="M92"/>
          <cell r="N92"/>
          <cell r="O92"/>
          <cell r="P92"/>
        </row>
        <row r="93">
          <cell r="H93" t="str">
            <v>105104-HOSPITAL SALAMANCA</v>
          </cell>
          <cell r="I93">
            <v>9</v>
          </cell>
          <cell r="J93">
            <v>1</v>
          </cell>
          <cell r="K93">
            <v>15</v>
          </cell>
          <cell r="L93">
            <v>12</v>
          </cell>
          <cell r="M93">
            <v>8</v>
          </cell>
          <cell r="N93">
            <v>9</v>
          </cell>
          <cell r="O93">
            <v>14</v>
          </cell>
          <cell r="P93">
            <v>68</v>
          </cell>
        </row>
        <row r="94">
          <cell r="H94" t="str">
            <v xml:space="preserve">105452-P.S.R. CUNCUMEN                 </v>
          </cell>
          <cell r="I94">
            <v>4</v>
          </cell>
          <cell r="J94">
            <v>3</v>
          </cell>
          <cell r="K94">
            <v>6</v>
          </cell>
          <cell r="L94">
            <v>4</v>
          </cell>
          <cell r="M94">
            <v>1</v>
          </cell>
          <cell r="N94">
            <v>6</v>
          </cell>
          <cell r="O94">
            <v>8</v>
          </cell>
          <cell r="P94">
            <v>32</v>
          </cell>
        </row>
        <row r="95">
          <cell r="H95" t="str">
            <v>105453-P.S.R. TRANQUILLA</v>
          </cell>
          <cell r="I95"/>
          <cell r="J95">
            <v>2</v>
          </cell>
          <cell r="K95"/>
          <cell r="L95">
            <v>1</v>
          </cell>
          <cell r="M95"/>
          <cell r="N95">
            <v>1</v>
          </cell>
          <cell r="O95">
            <v>0</v>
          </cell>
          <cell r="P95">
            <v>4</v>
          </cell>
        </row>
        <row r="96">
          <cell r="H96" t="str">
            <v>105454-P.S.R. CUNLAGUA</v>
          </cell>
          <cell r="I96"/>
          <cell r="J96">
            <v>1</v>
          </cell>
          <cell r="K96"/>
          <cell r="L96">
            <v>0</v>
          </cell>
          <cell r="M96"/>
          <cell r="N96">
            <v>0</v>
          </cell>
          <cell r="O96"/>
          <cell r="P96">
            <v>1</v>
          </cell>
        </row>
        <row r="97">
          <cell r="H97" t="str">
            <v>105455-P.S.R. CHILLEPIN</v>
          </cell>
          <cell r="I97">
            <v>2</v>
          </cell>
          <cell r="J97">
            <v>0</v>
          </cell>
          <cell r="K97">
            <v>3</v>
          </cell>
          <cell r="L97">
            <v>4</v>
          </cell>
          <cell r="M97">
            <v>1</v>
          </cell>
          <cell r="N97">
            <v>1</v>
          </cell>
          <cell r="O97">
            <v>1</v>
          </cell>
          <cell r="P97">
            <v>12</v>
          </cell>
        </row>
        <row r="98">
          <cell r="H98" t="str">
            <v>105456-P.S.R. LLIMPO</v>
          </cell>
          <cell r="I98">
            <v>2</v>
          </cell>
          <cell r="J98">
            <v>1</v>
          </cell>
          <cell r="K98"/>
          <cell r="L98">
            <v>0</v>
          </cell>
          <cell r="M98">
            <v>0</v>
          </cell>
          <cell r="N98"/>
          <cell r="O98">
            <v>1</v>
          </cell>
          <cell r="P98">
            <v>4</v>
          </cell>
        </row>
        <row r="99">
          <cell r="H99" t="str">
            <v>105457-P.S.R. SAN AGUSTIN</v>
          </cell>
          <cell r="I99"/>
          <cell r="J99">
            <v>1</v>
          </cell>
          <cell r="K99">
            <v>0</v>
          </cell>
          <cell r="L99">
            <v>0</v>
          </cell>
          <cell r="M99">
            <v>1</v>
          </cell>
          <cell r="N99"/>
          <cell r="O99">
            <v>0</v>
          </cell>
          <cell r="P99">
            <v>2</v>
          </cell>
        </row>
        <row r="100">
          <cell r="H100" t="str">
            <v>105458-P.S.R. TAHUINCO</v>
          </cell>
          <cell r="I100">
            <v>0</v>
          </cell>
          <cell r="J100">
            <v>2</v>
          </cell>
          <cell r="K100">
            <v>1</v>
          </cell>
          <cell r="L100">
            <v>0</v>
          </cell>
          <cell r="M100">
            <v>1</v>
          </cell>
          <cell r="N100">
            <v>1</v>
          </cell>
          <cell r="O100">
            <v>0</v>
          </cell>
          <cell r="P100">
            <v>5</v>
          </cell>
        </row>
        <row r="101">
          <cell r="H101" t="str">
            <v>105491-P.S.R. QUELEN BAJO</v>
          </cell>
          <cell r="I101">
            <v>0</v>
          </cell>
          <cell r="J101"/>
          <cell r="K101">
            <v>0</v>
          </cell>
          <cell r="L101">
            <v>0</v>
          </cell>
          <cell r="M101">
            <v>1</v>
          </cell>
          <cell r="N101">
            <v>1</v>
          </cell>
          <cell r="O101">
            <v>0</v>
          </cell>
          <cell r="P101">
            <v>2</v>
          </cell>
        </row>
        <row r="102">
          <cell r="H102" t="str">
            <v>105492-P.S.R. CAMISA</v>
          </cell>
          <cell r="I102">
            <v>0</v>
          </cell>
          <cell r="J102"/>
          <cell r="K102">
            <v>1</v>
          </cell>
          <cell r="L102">
            <v>2</v>
          </cell>
          <cell r="M102">
            <v>1</v>
          </cell>
          <cell r="N102">
            <v>0</v>
          </cell>
          <cell r="O102"/>
          <cell r="P102">
            <v>4</v>
          </cell>
        </row>
        <row r="103">
          <cell r="H103" t="str">
            <v>105501-P.S.R. ARBOLEDA GRANDE</v>
          </cell>
          <cell r="I103">
            <v>0</v>
          </cell>
          <cell r="J103">
            <v>1</v>
          </cell>
          <cell r="K103">
            <v>1</v>
          </cell>
          <cell r="L103">
            <v>1</v>
          </cell>
          <cell r="M103">
            <v>0</v>
          </cell>
          <cell r="N103">
            <v>0</v>
          </cell>
          <cell r="O103">
            <v>0</v>
          </cell>
          <cell r="P103">
            <v>3</v>
          </cell>
        </row>
        <row r="104">
          <cell r="H104" t="str">
            <v>Total 04204-SALAMANCA</v>
          </cell>
          <cell r="I104">
            <v>17</v>
          </cell>
          <cell r="J104">
            <v>12</v>
          </cell>
          <cell r="K104">
            <v>27</v>
          </cell>
          <cell r="L104">
            <v>24</v>
          </cell>
          <cell r="M104">
            <v>14</v>
          </cell>
          <cell r="N104">
            <v>19</v>
          </cell>
          <cell r="O104">
            <v>24</v>
          </cell>
          <cell r="P104">
            <v>137</v>
          </cell>
        </row>
        <row r="105">
          <cell r="H105" t="str">
            <v>04301-OVALLE</v>
          </cell>
          <cell r="I105"/>
          <cell r="J105"/>
          <cell r="K105"/>
          <cell r="L105"/>
          <cell r="M105"/>
          <cell r="N105"/>
          <cell r="O105"/>
          <cell r="P105"/>
        </row>
        <row r="106">
          <cell r="H106" t="str">
            <v>105315-CES. RURAL C. DE TAMAYA</v>
          </cell>
          <cell r="I106">
            <v>4</v>
          </cell>
          <cell r="J106">
            <v>7</v>
          </cell>
          <cell r="K106">
            <v>7</v>
          </cell>
          <cell r="L106">
            <v>10</v>
          </cell>
          <cell r="M106">
            <v>5</v>
          </cell>
          <cell r="N106">
            <v>2</v>
          </cell>
          <cell r="O106">
            <v>5</v>
          </cell>
          <cell r="P106">
            <v>40</v>
          </cell>
        </row>
        <row r="107">
          <cell r="H107" t="str">
            <v>105317-CES. JORGE JORDAN D.</v>
          </cell>
          <cell r="I107">
            <v>23</v>
          </cell>
          <cell r="J107">
            <v>32</v>
          </cell>
          <cell r="K107">
            <v>22</v>
          </cell>
          <cell r="L107">
            <v>42</v>
          </cell>
          <cell r="M107">
            <v>39</v>
          </cell>
          <cell r="N107">
            <v>39</v>
          </cell>
          <cell r="O107">
            <v>29</v>
          </cell>
          <cell r="P107">
            <v>226</v>
          </cell>
        </row>
        <row r="108">
          <cell r="H108" t="str">
            <v>105322-CES. MARCOS MACUADA</v>
          </cell>
          <cell r="I108">
            <v>19</v>
          </cell>
          <cell r="J108">
            <v>56</v>
          </cell>
          <cell r="K108">
            <v>52</v>
          </cell>
          <cell r="L108">
            <v>39</v>
          </cell>
          <cell r="M108">
            <v>35</v>
          </cell>
          <cell r="N108">
            <v>34</v>
          </cell>
          <cell r="O108">
            <v>30</v>
          </cell>
          <cell r="P108">
            <v>265</v>
          </cell>
        </row>
        <row r="109">
          <cell r="H109" t="str">
            <v>105324-CES. SOTAQUI</v>
          </cell>
          <cell r="I109">
            <v>0</v>
          </cell>
          <cell r="J109">
            <v>2</v>
          </cell>
          <cell r="K109">
            <v>8</v>
          </cell>
          <cell r="L109">
            <v>6</v>
          </cell>
          <cell r="M109">
            <v>4</v>
          </cell>
          <cell r="N109">
            <v>4</v>
          </cell>
          <cell r="O109">
            <v>5</v>
          </cell>
          <cell r="P109">
            <v>29</v>
          </cell>
        </row>
        <row r="110">
          <cell r="H110" t="str">
            <v>105415-P.S.R. BARRAZA</v>
          </cell>
          <cell r="I110"/>
          <cell r="J110">
            <v>3</v>
          </cell>
          <cell r="K110">
            <v>1</v>
          </cell>
          <cell r="L110">
            <v>1</v>
          </cell>
          <cell r="M110">
            <v>1</v>
          </cell>
          <cell r="N110">
            <v>0</v>
          </cell>
          <cell r="O110">
            <v>0</v>
          </cell>
          <cell r="P110">
            <v>6</v>
          </cell>
        </row>
        <row r="111">
          <cell r="H111" t="str">
            <v xml:space="preserve">105416-P.S.R. CAMARICO                  </v>
          </cell>
          <cell r="I111">
            <v>0</v>
          </cell>
          <cell r="J111"/>
          <cell r="K111">
            <v>1</v>
          </cell>
          <cell r="L111">
            <v>1</v>
          </cell>
          <cell r="M111">
            <v>1</v>
          </cell>
          <cell r="N111">
            <v>0</v>
          </cell>
          <cell r="O111"/>
          <cell r="P111">
            <v>3</v>
          </cell>
        </row>
        <row r="112">
          <cell r="H112" t="str">
            <v>105417-P.S.R. ALCONES BAJOS</v>
          </cell>
          <cell r="I112">
            <v>1</v>
          </cell>
          <cell r="J112"/>
          <cell r="K112">
            <v>1</v>
          </cell>
          <cell r="L112">
            <v>2</v>
          </cell>
          <cell r="M112">
            <v>0</v>
          </cell>
          <cell r="N112">
            <v>0</v>
          </cell>
          <cell r="O112"/>
          <cell r="P112">
            <v>4</v>
          </cell>
        </row>
        <row r="113">
          <cell r="H113" t="str">
            <v>105419-P.S.R. LAS SOSSAS</v>
          </cell>
          <cell r="I113">
            <v>1</v>
          </cell>
          <cell r="J113"/>
          <cell r="K113"/>
          <cell r="L113"/>
          <cell r="M113">
            <v>1</v>
          </cell>
          <cell r="N113">
            <v>0</v>
          </cell>
          <cell r="O113">
            <v>0</v>
          </cell>
          <cell r="P113">
            <v>2</v>
          </cell>
        </row>
        <row r="114">
          <cell r="H114" t="str">
            <v>105420-P.S.R. LIMARI</v>
          </cell>
          <cell r="I114">
            <v>1</v>
          </cell>
          <cell r="J114">
            <v>3</v>
          </cell>
          <cell r="K114">
            <v>2</v>
          </cell>
          <cell r="L114">
            <v>4</v>
          </cell>
          <cell r="M114"/>
          <cell r="N114">
            <v>7</v>
          </cell>
          <cell r="O114">
            <v>3</v>
          </cell>
          <cell r="P114">
            <v>20</v>
          </cell>
        </row>
        <row r="115">
          <cell r="H115" t="str">
            <v>105422-P.S.R. HORNILLOS</v>
          </cell>
          <cell r="I115"/>
          <cell r="J115">
            <v>1</v>
          </cell>
          <cell r="K115">
            <v>1</v>
          </cell>
          <cell r="L115">
            <v>2</v>
          </cell>
          <cell r="M115"/>
          <cell r="N115">
            <v>1</v>
          </cell>
          <cell r="O115">
            <v>0</v>
          </cell>
          <cell r="P115">
            <v>5</v>
          </cell>
        </row>
        <row r="116">
          <cell r="H116" t="str">
            <v>105437-P.S.R. CHALINGA</v>
          </cell>
          <cell r="I116">
            <v>0</v>
          </cell>
          <cell r="J116"/>
          <cell r="K116"/>
          <cell r="L116">
            <v>0</v>
          </cell>
          <cell r="M116"/>
          <cell r="N116"/>
          <cell r="O116">
            <v>1</v>
          </cell>
          <cell r="P116">
            <v>1</v>
          </cell>
        </row>
        <row r="117">
          <cell r="H117" t="str">
            <v>105439-P.S.R. CERRO BLANCO</v>
          </cell>
          <cell r="I117">
            <v>1</v>
          </cell>
          <cell r="J117"/>
          <cell r="K117">
            <v>0</v>
          </cell>
          <cell r="L117">
            <v>1</v>
          </cell>
          <cell r="M117">
            <v>1</v>
          </cell>
          <cell r="N117"/>
          <cell r="O117">
            <v>1</v>
          </cell>
          <cell r="P117">
            <v>4</v>
          </cell>
        </row>
        <row r="118">
          <cell r="H118" t="str">
            <v>105507-P.S.R. HUAMALATA</v>
          </cell>
          <cell r="I118">
            <v>0</v>
          </cell>
          <cell r="J118">
            <v>2</v>
          </cell>
          <cell r="K118">
            <v>1</v>
          </cell>
          <cell r="L118">
            <v>3</v>
          </cell>
          <cell r="M118">
            <v>0</v>
          </cell>
          <cell r="N118">
            <v>2</v>
          </cell>
          <cell r="O118">
            <v>2</v>
          </cell>
          <cell r="P118">
            <v>10</v>
          </cell>
        </row>
        <row r="119">
          <cell r="H119" t="str">
            <v>105510-P.S.R. RECOLETA</v>
          </cell>
          <cell r="I119">
            <v>0</v>
          </cell>
          <cell r="J119"/>
          <cell r="K119">
            <v>0</v>
          </cell>
          <cell r="L119">
            <v>0</v>
          </cell>
          <cell r="M119">
            <v>0</v>
          </cell>
          <cell r="N119">
            <v>4</v>
          </cell>
          <cell r="O119">
            <v>0</v>
          </cell>
          <cell r="P119">
            <v>4</v>
          </cell>
        </row>
        <row r="120">
          <cell r="H120" t="str">
            <v>105722-CECOF SAN JOSE DE LA DEHESA</v>
          </cell>
          <cell r="I120">
            <v>6</v>
          </cell>
          <cell r="J120">
            <v>9</v>
          </cell>
          <cell r="K120">
            <v>6</v>
          </cell>
          <cell r="L120">
            <v>8</v>
          </cell>
          <cell r="M120">
            <v>6</v>
          </cell>
          <cell r="N120">
            <v>5</v>
          </cell>
          <cell r="O120">
            <v>6</v>
          </cell>
          <cell r="P120">
            <v>46</v>
          </cell>
        </row>
        <row r="121">
          <cell r="H121" t="str">
            <v>105723-CECOF LIMARI</v>
          </cell>
          <cell r="I121">
            <v>7</v>
          </cell>
          <cell r="J121">
            <v>4</v>
          </cell>
          <cell r="K121">
            <v>4</v>
          </cell>
          <cell r="L121">
            <v>3</v>
          </cell>
          <cell r="M121">
            <v>5</v>
          </cell>
          <cell r="N121">
            <v>7</v>
          </cell>
          <cell r="O121">
            <v>5</v>
          </cell>
          <cell r="P121">
            <v>35</v>
          </cell>
        </row>
        <row r="122">
          <cell r="H122" t="str">
            <v>200258-CECOF LOS COPIHUES</v>
          </cell>
          <cell r="I122">
            <v>7</v>
          </cell>
          <cell r="J122">
            <v>4</v>
          </cell>
          <cell r="K122">
            <v>4</v>
          </cell>
          <cell r="L122">
            <v>2</v>
          </cell>
          <cell r="M122">
            <v>3</v>
          </cell>
          <cell r="N122">
            <v>3</v>
          </cell>
          <cell r="O122">
            <v>4</v>
          </cell>
          <cell r="P122">
            <v>27</v>
          </cell>
        </row>
        <row r="123">
          <cell r="H123" t="str">
            <v>Total 04301-OVALLE</v>
          </cell>
          <cell r="I123">
            <v>70</v>
          </cell>
          <cell r="J123">
            <v>123</v>
          </cell>
          <cell r="K123">
            <v>110</v>
          </cell>
          <cell r="L123">
            <v>124</v>
          </cell>
          <cell r="M123">
            <v>101</v>
          </cell>
          <cell r="N123">
            <v>108</v>
          </cell>
          <cell r="O123">
            <v>91</v>
          </cell>
          <cell r="P123">
            <v>727</v>
          </cell>
        </row>
        <row r="124">
          <cell r="H124" t="str">
            <v>04302-COMBARBALÁ</v>
          </cell>
          <cell r="I124"/>
          <cell r="J124"/>
          <cell r="K124"/>
          <cell r="L124"/>
          <cell r="M124"/>
          <cell r="N124"/>
          <cell r="O124"/>
          <cell r="P124"/>
        </row>
        <row r="125">
          <cell r="H125" t="str">
            <v>105105-HOSPITAL COMBARBALA</v>
          </cell>
          <cell r="I125">
            <v>10</v>
          </cell>
          <cell r="J125">
            <v>11</v>
          </cell>
          <cell r="K125">
            <v>10</v>
          </cell>
          <cell r="L125">
            <v>6</v>
          </cell>
          <cell r="M125">
            <v>11</v>
          </cell>
          <cell r="N125">
            <v>6</v>
          </cell>
          <cell r="O125">
            <v>0</v>
          </cell>
          <cell r="P125">
            <v>54</v>
          </cell>
        </row>
        <row r="126">
          <cell r="H126" t="str">
            <v>105434-P.S.R. SAN MARCOS</v>
          </cell>
          <cell r="I126">
            <v>1</v>
          </cell>
          <cell r="J126">
            <v>0</v>
          </cell>
          <cell r="K126">
            <v>1</v>
          </cell>
          <cell r="L126"/>
          <cell r="M126">
            <v>0</v>
          </cell>
          <cell r="N126"/>
          <cell r="O126"/>
          <cell r="P126">
            <v>2</v>
          </cell>
        </row>
        <row r="127">
          <cell r="H127" t="str">
            <v>105441-P.S.R. MANQUEHUA</v>
          </cell>
          <cell r="I127">
            <v>0</v>
          </cell>
          <cell r="J127"/>
          <cell r="K127">
            <v>2</v>
          </cell>
          <cell r="L127"/>
          <cell r="M127"/>
          <cell r="N127">
            <v>1</v>
          </cell>
          <cell r="O127"/>
          <cell r="P127">
            <v>3</v>
          </cell>
        </row>
        <row r="128">
          <cell r="H128" t="str">
            <v xml:space="preserve">105459-P.S.R. BARRANCAS                </v>
          </cell>
          <cell r="I128"/>
          <cell r="J128">
            <v>1</v>
          </cell>
          <cell r="K128">
            <v>0</v>
          </cell>
          <cell r="L128"/>
          <cell r="M128">
            <v>0</v>
          </cell>
          <cell r="N128">
            <v>0</v>
          </cell>
          <cell r="O128">
            <v>1</v>
          </cell>
          <cell r="P128">
            <v>2</v>
          </cell>
        </row>
        <row r="129">
          <cell r="H129" t="str">
            <v>105460-P.S.R. COGOTI 18</v>
          </cell>
          <cell r="I129">
            <v>0</v>
          </cell>
          <cell r="J129">
            <v>2</v>
          </cell>
          <cell r="K129">
            <v>1</v>
          </cell>
          <cell r="L129">
            <v>0</v>
          </cell>
          <cell r="M129">
            <v>1</v>
          </cell>
          <cell r="N129">
            <v>1</v>
          </cell>
          <cell r="O129">
            <v>0</v>
          </cell>
          <cell r="P129">
            <v>5</v>
          </cell>
        </row>
        <row r="130">
          <cell r="H130" t="str">
            <v>105461-P.S.R. EL HUACHO</v>
          </cell>
          <cell r="I130"/>
          <cell r="J130"/>
          <cell r="K130">
            <v>1</v>
          </cell>
          <cell r="L130">
            <v>0</v>
          </cell>
          <cell r="M130"/>
          <cell r="N130"/>
          <cell r="O130">
            <v>0</v>
          </cell>
          <cell r="P130">
            <v>1</v>
          </cell>
        </row>
        <row r="131">
          <cell r="H131" t="str">
            <v>105462-P.S.R. EL SAUCE</v>
          </cell>
          <cell r="I131"/>
          <cell r="J131">
            <v>1</v>
          </cell>
          <cell r="K131">
            <v>1</v>
          </cell>
          <cell r="L131">
            <v>0</v>
          </cell>
          <cell r="M131">
            <v>0</v>
          </cell>
          <cell r="N131"/>
          <cell r="O131"/>
          <cell r="P131">
            <v>2</v>
          </cell>
        </row>
        <row r="132">
          <cell r="H132" t="str">
            <v>105463-P.S.R. QUILITAPIA</v>
          </cell>
          <cell r="I132">
            <v>1</v>
          </cell>
          <cell r="J132">
            <v>0</v>
          </cell>
          <cell r="K132">
            <v>0</v>
          </cell>
          <cell r="L132">
            <v>1</v>
          </cell>
          <cell r="M132"/>
          <cell r="N132">
            <v>1</v>
          </cell>
          <cell r="O132">
            <v>0</v>
          </cell>
          <cell r="P132">
            <v>3</v>
          </cell>
        </row>
        <row r="133">
          <cell r="H133" t="str">
            <v>105464-P.S.R. LA LIGUA</v>
          </cell>
          <cell r="I133"/>
          <cell r="J133">
            <v>0</v>
          </cell>
          <cell r="K133">
            <v>0</v>
          </cell>
          <cell r="L133"/>
          <cell r="M133">
            <v>0</v>
          </cell>
          <cell r="N133">
            <v>3</v>
          </cell>
          <cell r="O133">
            <v>0</v>
          </cell>
          <cell r="P133">
            <v>3</v>
          </cell>
        </row>
        <row r="134">
          <cell r="H134" t="str">
            <v>105465-P.S.R. RAMADILLA</v>
          </cell>
          <cell r="I134">
            <v>0</v>
          </cell>
          <cell r="J134">
            <v>1</v>
          </cell>
          <cell r="K134">
            <v>1</v>
          </cell>
          <cell r="L134"/>
          <cell r="M134"/>
          <cell r="N134"/>
          <cell r="O134"/>
          <cell r="P134">
            <v>2</v>
          </cell>
        </row>
        <row r="135">
          <cell r="H135" t="str">
            <v>105466-P.S.R. VALLE HERMOSO</v>
          </cell>
          <cell r="I135">
            <v>0</v>
          </cell>
          <cell r="J135">
            <v>1</v>
          </cell>
          <cell r="K135"/>
          <cell r="L135"/>
          <cell r="M135"/>
          <cell r="N135">
            <v>0</v>
          </cell>
          <cell r="O135"/>
          <cell r="P135">
            <v>1</v>
          </cell>
        </row>
        <row r="136">
          <cell r="H136" t="str">
            <v>105490-P.S.R. EL DURAZNO</v>
          </cell>
          <cell r="I136"/>
          <cell r="J136"/>
          <cell r="K136">
            <v>0</v>
          </cell>
          <cell r="L136"/>
          <cell r="M136"/>
          <cell r="N136"/>
          <cell r="O136">
            <v>0</v>
          </cell>
          <cell r="P136">
            <v>0</v>
          </cell>
        </row>
        <row r="137">
          <cell r="H137" t="str">
            <v>Total 04302-COMBARBALÁ</v>
          </cell>
          <cell r="I137">
            <v>12</v>
          </cell>
          <cell r="J137">
            <v>17</v>
          </cell>
          <cell r="K137">
            <v>17</v>
          </cell>
          <cell r="L137">
            <v>7</v>
          </cell>
          <cell r="M137">
            <v>12</v>
          </cell>
          <cell r="N137">
            <v>12</v>
          </cell>
          <cell r="O137">
            <v>1</v>
          </cell>
          <cell r="P137">
            <v>78</v>
          </cell>
        </row>
        <row r="138">
          <cell r="H138" t="str">
            <v>04304-MONTE PATRIA</v>
          </cell>
          <cell r="I138"/>
          <cell r="J138"/>
          <cell r="K138"/>
          <cell r="L138"/>
          <cell r="M138"/>
          <cell r="N138"/>
          <cell r="O138"/>
          <cell r="P138"/>
        </row>
        <row r="139">
          <cell r="H139" t="str">
            <v>105307-CES. RURAL MONTE PATRIA</v>
          </cell>
          <cell r="I139">
            <v>16</v>
          </cell>
          <cell r="J139">
            <v>9</v>
          </cell>
          <cell r="K139">
            <v>17</v>
          </cell>
          <cell r="L139">
            <v>12</v>
          </cell>
          <cell r="M139">
            <v>15</v>
          </cell>
          <cell r="N139">
            <v>13</v>
          </cell>
          <cell r="O139">
            <v>15</v>
          </cell>
          <cell r="P139">
            <v>97</v>
          </cell>
        </row>
        <row r="140">
          <cell r="H140" t="str">
            <v>105311-CES. RURAL CHAÑARAL ALTO</v>
          </cell>
          <cell r="I140">
            <v>7</v>
          </cell>
          <cell r="J140">
            <v>2</v>
          </cell>
          <cell r="K140">
            <v>6</v>
          </cell>
          <cell r="L140">
            <v>4</v>
          </cell>
          <cell r="M140">
            <v>6</v>
          </cell>
          <cell r="N140">
            <v>6</v>
          </cell>
          <cell r="O140">
            <v>2</v>
          </cell>
          <cell r="P140">
            <v>33</v>
          </cell>
        </row>
        <row r="141">
          <cell r="H141" t="str">
            <v>105312-CES. RURAL CAREN</v>
          </cell>
          <cell r="I141">
            <v>2</v>
          </cell>
          <cell r="J141">
            <v>3</v>
          </cell>
          <cell r="K141">
            <v>3</v>
          </cell>
          <cell r="L141">
            <v>0</v>
          </cell>
          <cell r="M141">
            <v>1</v>
          </cell>
          <cell r="N141">
            <v>3</v>
          </cell>
          <cell r="O141">
            <v>4</v>
          </cell>
          <cell r="P141">
            <v>16</v>
          </cell>
        </row>
        <row r="142">
          <cell r="H142" t="str">
            <v>105318-CES. RURAL EL PALQUI</v>
          </cell>
          <cell r="I142">
            <v>8</v>
          </cell>
          <cell r="J142">
            <v>9</v>
          </cell>
          <cell r="K142">
            <v>13</v>
          </cell>
          <cell r="L142">
            <v>9</v>
          </cell>
          <cell r="M142">
            <v>7</v>
          </cell>
          <cell r="N142">
            <v>10</v>
          </cell>
          <cell r="O142">
            <v>7</v>
          </cell>
          <cell r="P142">
            <v>63</v>
          </cell>
        </row>
        <row r="143">
          <cell r="H143" t="str">
            <v>105425-P.S.R. CHILECITO</v>
          </cell>
          <cell r="I143"/>
          <cell r="J143"/>
          <cell r="K143"/>
          <cell r="L143">
            <v>1</v>
          </cell>
          <cell r="M143">
            <v>0</v>
          </cell>
          <cell r="N143"/>
          <cell r="O143">
            <v>1</v>
          </cell>
          <cell r="P143">
            <v>2</v>
          </cell>
        </row>
        <row r="144">
          <cell r="H144" t="str">
            <v>105427-P.S.R. HACIENDA VALDIVIA</v>
          </cell>
          <cell r="I144">
            <v>1</v>
          </cell>
          <cell r="J144"/>
          <cell r="K144"/>
          <cell r="L144"/>
          <cell r="M144">
            <v>1</v>
          </cell>
          <cell r="N144">
            <v>1</v>
          </cell>
          <cell r="O144"/>
          <cell r="P144">
            <v>3</v>
          </cell>
        </row>
        <row r="145">
          <cell r="H145" t="str">
            <v>105428-P.S.R. HUATULAME</v>
          </cell>
          <cell r="I145">
            <v>0</v>
          </cell>
          <cell r="J145">
            <v>0</v>
          </cell>
          <cell r="K145">
            <v>0</v>
          </cell>
          <cell r="L145">
            <v>0</v>
          </cell>
          <cell r="M145">
            <v>0</v>
          </cell>
          <cell r="N145">
            <v>1</v>
          </cell>
          <cell r="O145"/>
          <cell r="P145">
            <v>1</v>
          </cell>
        </row>
        <row r="146">
          <cell r="H146" t="str">
            <v>105430-P.S.R. MIALQUI</v>
          </cell>
          <cell r="I146">
            <v>2</v>
          </cell>
          <cell r="J146">
            <v>1</v>
          </cell>
          <cell r="K146"/>
          <cell r="L146">
            <v>1</v>
          </cell>
          <cell r="M146"/>
          <cell r="N146"/>
          <cell r="O146"/>
          <cell r="P146">
            <v>4</v>
          </cell>
        </row>
        <row r="147">
          <cell r="H147" t="str">
            <v>105431-P.S.R. PEDREGAL</v>
          </cell>
          <cell r="I147">
            <v>1</v>
          </cell>
          <cell r="J147">
            <v>0</v>
          </cell>
          <cell r="K147"/>
          <cell r="L147">
            <v>0</v>
          </cell>
          <cell r="M147"/>
          <cell r="N147">
            <v>0</v>
          </cell>
          <cell r="O147"/>
          <cell r="P147">
            <v>1</v>
          </cell>
        </row>
        <row r="148">
          <cell r="H148" t="str">
            <v>105432-P.S.R. RAPEL</v>
          </cell>
          <cell r="I148"/>
          <cell r="J148">
            <v>2</v>
          </cell>
          <cell r="K148">
            <v>1</v>
          </cell>
          <cell r="L148"/>
          <cell r="M148">
            <v>1</v>
          </cell>
          <cell r="N148">
            <v>1</v>
          </cell>
          <cell r="O148">
            <v>1</v>
          </cell>
          <cell r="P148">
            <v>6</v>
          </cell>
        </row>
        <row r="149">
          <cell r="H149" t="str">
            <v>105435-P.S.R. TULAHUEN</v>
          </cell>
          <cell r="I149">
            <v>1</v>
          </cell>
          <cell r="J149">
            <v>0</v>
          </cell>
          <cell r="K149">
            <v>2</v>
          </cell>
          <cell r="L149">
            <v>1</v>
          </cell>
          <cell r="M149">
            <v>0</v>
          </cell>
          <cell r="N149">
            <v>2</v>
          </cell>
          <cell r="O149">
            <v>1</v>
          </cell>
          <cell r="P149">
            <v>7</v>
          </cell>
        </row>
        <row r="150">
          <cell r="H150" t="str">
            <v>105436-P.S.R. EL MAITEN</v>
          </cell>
          <cell r="I150">
            <v>1</v>
          </cell>
          <cell r="J150"/>
          <cell r="K150"/>
          <cell r="L150"/>
          <cell r="M150"/>
          <cell r="N150">
            <v>0</v>
          </cell>
          <cell r="O150"/>
          <cell r="P150">
            <v>1</v>
          </cell>
        </row>
        <row r="151">
          <cell r="H151" t="str">
            <v>105489-P.S.R. RAMADAS DE TULAHUEN</v>
          </cell>
          <cell r="I151">
            <v>0</v>
          </cell>
          <cell r="J151">
            <v>0</v>
          </cell>
          <cell r="K151"/>
          <cell r="L151"/>
          <cell r="M151"/>
          <cell r="N151"/>
          <cell r="O151"/>
          <cell r="P151">
            <v>0</v>
          </cell>
        </row>
        <row r="152">
          <cell r="H152" t="str">
            <v>Total 04304-MONTE PATRIA</v>
          </cell>
          <cell r="I152">
            <v>39</v>
          </cell>
          <cell r="J152">
            <v>26</v>
          </cell>
          <cell r="K152">
            <v>42</v>
          </cell>
          <cell r="L152">
            <v>28</v>
          </cell>
          <cell r="M152">
            <v>31</v>
          </cell>
          <cell r="N152">
            <v>37</v>
          </cell>
          <cell r="O152">
            <v>31</v>
          </cell>
          <cell r="P152">
            <v>234</v>
          </cell>
        </row>
        <row r="153">
          <cell r="H153" t="str">
            <v>04304-PUNITAQUI</v>
          </cell>
          <cell r="I153"/>
          <cell r="J153"/>
          <cell r="K153"/>
          <cell r="L153"/>
          <cell r="M153"/>
          <cell r="N153"/>
          <cell r="O153"/>
          <cell r="P153"/>
        </row>
        <row r="154">
          <cell r="H154" t="str">
            <v>105308-CES. RURAL PUNITAQUI</v>
          </cell>
          <cell r="I154">
            <v>9</v>
          </cell>
          <cell r="J154">
            <v>13</v>
          </cell>
          <cell r="K154">
            <v>18</v>
          </cell>
          <cell r="L154">
            <v>9</v>
          </cell>
          <cell r="M154">
            <v>9</v>
          </cell>
          <cell r="N154">
            <v>14</v>
          </cell>
          <cell r="O154">
            <v>12</v>
          </cell>
          <cell r="P154">
            <v>84</v>
          </cell>
        </row>
        <row r="155">
          <cell r="H155" t="str">
            <v>105440-P.S.R. DIVISADERO</v>
          </cell>
          <cell r="I155"/>
          <cell r="J155">
            <v>0</v>
          </cell>
          <cell r="K155">
            <v>0</v>
          </cell>
          <cell r="L155"/>
          <cell r="M155"/>
          <cell r="N155"/>
          <cell r="O155">
            <v>0</v>
          </cell>
          <cell r="P155">
            <v>0</v>
          </cell>
        </row>
        <row r="156">
          <cell r="H156" t="str">
            <v xml:space="preserve">105508-P.S.R. EL PARRAL DE QUILES  </v>
          </cell>
          <cell r="I156"/>
          <cell r="J156">
            <v>0</v>
          </cell>
          <cell r="K156"/>
          <cell r="L156"/>
          <cell r="M156"/>
          <cell r="N156">
            <v>1</v>
          </cell>
          <cell r="O156"/>
          <cell r="P156">
            <v>1</v>
          </cell>
        </row>
        <row r="157">
          <cell r="H157" t="str">
            <v>Total 04304-PUNITAQUI</v>
          </cell>
          <cell r="I157">
            <v>9</v>
          </cell>
          <cell r="J157">
            <v>13</v>
          </cell>
          <cell r="K157">
            <v>18</v>
          </cell>
          <cell r="L157">
            <v>9</v>
          </cell>
          <cell r="M157">
            <v>9</v>
          </cell>
          <cell r="N157">
            <v>15</v>
          </cell>
          <cell r="O157">
            <v>12</v>
          </cell>
          <cell r="P157">
            <v>85</v>
          </cell>
        </row>
        <row r="158">
          <cell r="H158" t="str">
            <v>04305-RIO HURTADO</v>
          </cell>
          <cell r="I158"/>
          <cell r="J158"/>
          <cell r="K158"/>
          <cell r="L158"/>
          <cell r="M158"/>
          <cell r="N158"/>
          <cell r="O158"/>
          <cell r="P158"/>
        </row>
        <row r="159">
          <cell r="H159" t="str">
            <v>105310-CES. RURAL PICHASCA</v>
          </cell>
          <cell r="I159"/>
          <cell r="J159"/>
          <cell r="K159"/>
          <cell r="L159">
            <v>4</v>
          </cell>
          <cell r="M159">
            <v>0</v>
          </cell>
          <cell r="N159">
            <v>1</v>
          </cell>
          <cell r="O159">
            <v>0</v>
          </cell>
          <cell r="P159">
            <v>5</v>
          </cell>
        </row>
        <row r="160">
          <cell r="H160" t="str">
            <v>105409-P.S.R. EL CHAÑAR</v>
          </cell>
          <cell r="I160"/>
          <cell r="J160"/>
          <cell r="K160">
            <v>1</v>
          </cell>
          <cell r="L160"/>
          <cell r="M160"/>
          <cell r="N160">
            <v>1</v>
          </cell>
          <cell r="O160"/>
          <cell r="P160">
            <v>2</v>
          </cell>
        </row>
        <row r="161">
          <cell r="H161" t="str">
            <v>105410-P.S.R. HURTADO</v>
          </cell>
          <cell r="I161">
            <v>0</v>
          </cell>
          <cell r="J161"/>
          <cell r="K161">
            <v>1</v>
          </cell>
          <cell r="L161">
            <v>1</v>
          </cell>
          <cell r="M161">
            <v>0</v>
          </cell>
          <cell r="N161"/>
          <cell r="O161"/>
          <cell r="P161">
            <v>2</v>
          </cell>
        </row>
        <row r="162">
          <cell r="H162" t="str">
            <v>105411-P.S.R. LAS BREAS</v>
          </cell>
          <cell r="I162"/>
          <cell r="J162"/>
          <cell r="K162">
            <v>1</v>
          </cell>
          <cell r="L162">
            <v>1</v>
          </cell>
          <cell r="M162"/>
          <cell r="N162"/>
          <cell r="O162">
            <v>0</v>
          </cell>
          <cell r="P162">
            <v>2</v>
          </cell>
        </row>
        <row r="163">
          <cell r="H163" t="str">
            <v>105413-P.S.R. SAMO ALTO</v>
          </cell>
          <cell r="I163"/>
          <cell r="J163"/>
          <cell r="K163"/>
          <cell r="L163">
            <v>1</v>
          </cell>
          <cell r="M163"/>
          <cell r="N163"/>
          <cell r="O163"/>
          <cell r="P163">
            <v>1</v>
          </cell>
        </row>
        <row r="164">
          <cell r="H164" t="str">
            <v>105414-P.S.R. SERON</v>
          </cell>
          <cell r="I164"/>
          <cell r="J164"/>
          <cell r="K164">
            <v>4</v>
          </cell>
          <cell r="L164">
            <v>1</v>
          </cell>
          <cell r="M164">
            <v>0</v>
          </cell>
          <cell r="N164"/>
          <cell r="O164">
            <v>0</v>
          </cell>
          <cell r="P164">
            <v>5</v>
          </cell>
        </row>
        <row r="165">
          <cell r="H165" t="str">
            <v>105503-P.S.R. TABAQUEROS</v>
          </cell>
          <cell r="I165"/>
          <cell r="J165"/>
          <cell r="K165"/>
          <cell r="L165"/>
          <cell r="M165"/>
          <cell r="N165">
            <v>2</v>
          </cell>
          <cell r="O165"/>
          <cell r="P165">
            <v>2</v>
          </cell>
        </row>
        <row r="166">
          <cell r="H166" t="str">
            <v>Total 04305-RIO HURTADO</v>
          </cell>
          <cell r="I166">
            <v>0</v>
          </cell>
          <cell r="J166"/>
          <cell r="K166">
            <v>7</v>
          </cell>
          <cell r="L166">
            <v>8</v>
          </cell>
          <cell r="M166">
            <v>0</v>
          </cell>
          <cell r="N166">
            <v>4</v>
          </cell>
          <cell r="O166">
            <v>0</v>
          </cell>
          <cell r="P166">
            <v>19</v>
          </cell>
        </row>
        <row r="167">
          <cell r="H167" t="str">
            <v>Total general</v>
          </cell>
          <cell r="I167">
            <v>600</v>
          </cell>
          <cell r="J167">
            <v>618</v>
          </cell>
          <cell r="K167">
            <v>737</v>
          </cell>
          <cell r="L167">
            <v>598</v>
          </cell>
          <cell r="M167">
            <v>625</v>
          </cell>
          <cell r="N167">
            <v>651</v>
          </cell>
          <cell r="O167">
            <v>657</v>
          </cell>
          <cell r="P167">
            <v>4486</v>
          </cell>
        </row>
      </sheetData>
      <sheetData sheetId="15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271</v>
          </cell>
          <cell r="J6">
            <v>271</v>
          </cell>
        </row>
        <row r="7">
          <cell r="H7" t="str">
            <v>105301-CES. LAS COMPAÑIAS</v>
          </cell>
          <cell r="I7">
            <v>261</v>
          </cell>
          <cell r="J7">
            <v>261</v>
          </cell>
        </row>
        <row r="8">
          <cell r="H8" t="str">
            <v>105302-CES. PEDRO AGUIRRE C.</v>
          </cell>
          <cell r="I8">
            <v>363</v>
          </cell>
          <cell r="J8">
            <v>363</v>
          </cell>
        </row>
        <row r="9">
          <cell r="H9" t="str">
            <v>105313-CES. SCHAFFHAUSER</v>
          </cell>
          <cell r="I9">
            <v>300</v>
          </cell>
          <cell r="J9">
            <v>300</v>
          </cell>
        </row>
        <row r="10">
          <cell r="H10" t="str">
            <v>105319-CES. CARDENAL R.S.H.</v>
          </cell>
          <cell r="I10">
            <v>354</v>
          </cell>
          <cell r="J10">
            <v>354</v>
          </cell>
        </row>
        <row r="11">
          <cell r="H11" t="str">
            <v>105325-CESFAM JUAN PABLO II</v>
          </cell>
          <cell r="I11">
            <v>405</v>
          </cell>
          <cell r="J11">
            <v>405</v>
          </cell>
        </row>
        <row r="12">
          <cell r="H12" t="str">
            <v xml:space="preserve">105400-P.S.R. ALGARROBITO            </v>
          </cell>
          <cell r="I12">
            <v>37</v>
          </cell>
          <cell r="J12">
            <v>37</v>
          </cell>
        </row>
        <row r="13">
          <cell r="H13" t="str">
            <v>105401-P.S.R. LAS ROJAS</v>
          </cell>
          <cell r="I13">
            <v>10</v>
          </cell>
          <cell r="J13">
            <v>10</v>
          </cell>
        </row>
        <row r="14">
          <cell r="H14" t="str">
            <v>105402-P.S.R. EL ROMERO</v>
          </cell>
          <cell r="I14">
            <v>5</v>
          </cell>
          <cell r="J14">
            <v>5</v>
          </cell>
        </row>
        <row r="15">
          <cell r="H15" t="str">
            <v>105499-P.S.R. LAMBERT</v>
          </cell>
          <cell r="I15">
            <v>14</v>
          </cell>
          <cell r="J15">
            <v>14</v>
          </cell>
        </row>
        <row r="16">
          <cell r="H16" t="str">
            <v>105700-CECOF VILLA EL INDIO</v>
          </cell>
          <cell r="I16">
            <v>24</v>
          </cell>
          <cell r="J16">
            <v>24</v>
          </cell>
        </row>
        <row r="17">
          <cell r="H17" t="str">
            <v>105701-CECOF VILLA ALEMANIA</v>
          </cell>
          <cell r="I17">
            <v>18</v>
          </cell>
          <cell r="J17">
            <v>18</v>
          </cell>
        </row>
        <row r="18">
          <cell r="H18" t="str">
            <v>105702-CECOF VILLA LAMBERT</v>
          </cell>
          <cell r="I18">
            <v>55</v>
          </cell>
          <cell r="J18">
            <v>55</v>
          </cell>
        </row>
        <row r="19">
          <cell r="H19" t="str">
            <v>Total 04101-LA SERENA</v>
          </cell>
          <cell r="I19">
            <v>2117</v>
          </cell>
          <cell r="J19">
            <v>2117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105303-CES. SAN JUAN</v>
          </cell>
          <cell r="I21">
            <v>339</v>
          </cell>
          <cell r="J21">
            <v>339</v>
          </cell>
        </row>
        <row r="22">
          <cell r="H22" t="str">
            <v>105304-CES. SANTA CECILIA</v>
          </cell>
          <cell r="I22">
            <v>469</v>
          </cell>
          <cell r="J22">
            <v>469</v>
          </cell>
        </row>
        <row r="23">
          <cell r="H23" t="str">
            <v>105305-CES. TIERRAS BLANCAS</v>
          </cell>
          <cell r="I23">
            <v>560</v>
          </cell>
          <cell r="J23">
            <v>560</v>
          </cell>
        </row>
        <row r="24">
          <cell r="H24" t="str">
            <v>105321-CES. RURAL  TONGOY</v>
          </cell>
          <cell r="I24">
            <v>102</v>
          </cell>
          <cell r="J24">
            <v>102</v>
          </cell>
        </row>
        <row r="25">
          <cell r="H25" t="str">
            <v>105323-CES. DR. SERGIO AGUILAR</v>
          </cell>
          <cell r="I25">
            <v>602</v>
          </cell>
          <cell r="J25">
            <v>602</v>
          </cell>
        </row>
        <row r="26">
          <cell r="H26" t="str">
            <v>105405-P.S.R. GUANAQUEROS</v>
          </cell>
          <cell r="I26">
            <v>30</v>
          </cell>
          <cell r="J26">
            <v>30</v>
          </cell>
        </row>
        <row r="27">
          <cell r="H27" t="str">
            <v>105406-P.S.R. PAN DE AZUCAR</v>
          </cell>
          <cell r="I27">
            <v>119</v>
          </cell>
          <cell r="J27">
            <v>119</v>
          </cell>
        </row>
        <row r="28">
          <cell r="H28" t="str">
            <v>105407-P.S.R. TAMBILLOS</v>
          </cell>
          <cell r="I28">
            <v>13</v>
          </cell>
          <cell r="J28">
            <v>13</v>
          </cell>
        </row>
        <row r="29">
          <cell r="H29" t="str">
            <v>105705-CECOF EL ALBA</v>
          </cell>
          <cell r="I29">
            <v>58</v>
          </cell>
          <cell r="J29">
            <v>58</v>
          </cell>
        </row>
        <row r="30">
          <cell r="H30" t="str">
            <v>200273-CECOF PUNTA MIRA</v>
          </cell>
          <cell r="I30">
            <v>90</v>
          </cell>
          <cell r="J30">
            <v>90</v>
          </cell>
        </row>
        <row r="31">
          <cell r="H31" t="str">
            <v>Total 04102-COQUIMBO</v>
          </cell>
          <cell r="I31">
            <v>2382</v>
          </cell>
          <cell r="J31">
            <v>2382</v>
          </cell>
        </row>
        <row r="32">
          <cell r="H32" t="str">
            <v>04103-ANDACOLLO</v>
          </cell>
          <cell r="I32"/>
          <cell r="J32"/>
        </row>
        <row r="33">
          <cell r="H33" t="str">
            <v>105106-HOSPITAL ANDACOLLO</v>
          </cell>
          <cell r="I33">
            <v>132</v>
          </cell>
          <cell r="J33">
            <v>132</v>
          </cell>
        </row>
        <row r="34">
          <cell r="H34" t="str">
            <v>Total 04103-ANDACOLLO</v>
          </cell>
          <cell r="I34">
            <v>132</v>
          </cell>
          <cell r="J34">
            <v>132</v>
          </cell>
        </row>
        <row r="35">
          <cell r="H35" t="str">
            <v>04104-LA HIGUERA</v>
          </cell>
          <cell r="I35"/>
          <cell r="J35"/>
        </row>
        <row r="36">
          <cell r="H36" t="str">
            <v>105314-CES. LA HIGUERA</v>
          </cell>
          <cell r="I36">
            <v>33</v>
          </cell>
          <cell r="J36">
            <v>33</v>
          </cell>
        </row>
        <row r="37">
          <cell r="H37" t="str">
            <v xml:space="preserve">105500-P.S.R. CALETA HORNOS        </v>
          </cell>
          <cell r="I37">
            <v>15</v>
          </cell>
          <cell r="J37">
            <v>15</v>
          </cell>
        </row>
        <row r="38">
          <cell r="H38" t="str">
            <v>105505-P.S.R. LOS CHOROS</v>
          </cell>
          <cell r="I38">
            <v>6</v>
          </cell>
          <cell r="J38">
            <v>6</v>
          </cell>
        </row>
        <row r="39">
          <cell r="H39" t="str">
            <v>105506-P.S.R. EL TRAPICHE</v>
          </cell>
          <cell r="I39">
            <v>8</v>
          </cell>
          <cell r="J39">
            <v>8</v>
          </cell>
        </row>
        <row r="40">
          <cell r="H40" t="str">
            <v>Total 04104-LA HIGUERA</v>
          </cell>
          <cell r="I40">
            <v>62</v>
          </cell>
          <cell r="J40">
            <v>62</v>
          </cell>
        </row>
        <row r="41">
          <cell r="H41" t="str">
            <v>04105-PAIHUANO</v>
          </cell>
          <cell r="I41"/>
          <cell r="J41"/>
        </row>
        <row r="42">
          <cell r="H42" t="str">
            <v>105306-CES. PAIHUANO</v>
          </cell>
          <cell r="I42">
            <v>16</v>
          </cell>
          <cell r="J42">
            <v>16</v>
          </cell>
        </row>
        <row r="43">
          <cell r="H43" t="str">
            <v>105475-P.S.R. HORCON</v>
          </cell>
          <cell r="I43">
            <v>8</v>
          </cell>
          <cell r="J43">
            <v>8</v>
          </cell>
        </row>
        <row r="44">
          <cell r="H44" t="str">
            <v>105476-P.S.R. MONTE GRANDE</v>
          </cell>
          <cell r="I44">
            <v>6</v>
          </cell>
          <cell r="J44">
            <v>6</v>
          </cell>
        </row>
        <row r="45">
          <cell r="H45" t="str">
            <v>105477-P.S.R. PISCO ELQUI</v>
          </cell>
          <cell r="I45">
            <v>19</v>
          </cell>
          <cell r="J45">
            <v>19</v>
          </cell>
        </row>
        <row r="46">
          <cell r="H46" t="str">
            <v>Total 04105-PAIHUANO</v>
          </cell>
          <cell r="I46">
            <v>49</v>
          </cell>
          <cell r="J46">
            <v>49</v>
          </cell>
        </row>
        <row r="47">
          <cell r="H47" t="str">
            <v>04106-VICUÑA</v>
          </cell>
          <cell r="I47"/>
          <cell r="J47"/>
        </row>
        <row r="48">
          <cell r="H48" t="str">
            <v>105107-HOSPITAL VICUÑA</v>
          </cell>
          <cell r="I48">
            <v>232</v>
          </cell>
          <cell r="J48">
            <v>232</v>
          </cell>
        </row>
        <row r="49">
          <cell r="H49" t="str">
            <v>105467-P.S.R. DIAGUITAS</v>
          </cell>
          <cell r="I49">
            <v>18</v>
          </cell>
          <cell r="J49">
            <v>18</v>
          </cell>
        </row>
        <row r="50">
          <cell r="H50" t="str">
            <v>105468-P.S.R. EL MOLLE</v>
          </cell>
          <cell r="I50">
            <v>7</v>
          </cell>
          <cell r="J50">
            <v>7</v>
          </cell>
        </row>
        <row r="51">
          <cell r="H51" t="str">
            <v>105469-P.S.R. EL TAMBO</v>
          </cell>
          <cell r="I51">
            <v>14</v>
          </cell>
          <cell r="J51">
            <v>14</v>
          </cell>
        </row>
        <row r="52">
          <cell r="H52" t="str">
            <v>105470-P.S.R. HUANTA</v>
          </cell>
          <cell r="I52">
            <v>0</v>
          </cell>
          <cell r="J52">
            <v>0</v>
          </cell>
        </row>
        <row r="53">
          <cell r="H53" t="str">
            <v>105471-P.S.R. PERALILLO</v>
          </cell>
          <cell r="I53">
            <v>18</v>
          </cell>
          <cell r="J53">
            <v>18</v>
          </cell>
        </row>
        <row r="54">
          <cell r="H54" t="str">
            <v>105472-P.S.R. RIVADAVIA</v>
          </cell>
          <cell r="I54">
            <v>7</v>
          </cell>
          <cell r="J54">
            <v>7</v>
          </cell>
        </row>
        <row r="55">
          <cell r="H55" t="str">
            <v>105473-P.S.R. TALCUNA</v>
          </cell>
          <cell r="I55">
            <v>12</v>
          </cell>
          <cell r="J55">
            <v>12</v>
          </cell>
        </row>
        <row r="56">
          <cell r="H56" t="str">
            <v>105474-P.S.R. CHAPILCA</v>
          </cell>
          <cell r="I56">
            <v>3</v>
          </cell>
          <cell r="J56">
            <v>3</v>
          </cell>
        </row>
        <row r="57">
          <cell r="H57" t="str">
            <v>105502-P.S.R. CALINGASTA</v>
          </cell>
          <cell r="I57">
            <v>36</v>
          </cell>
          <cell r="J57">
            <v>36</v>
          </cell>
        </row>
        <row r="58">
          <cell r="H58" t="str">
            <v>105509-P.S.R. GUALLIGUAICA</v>
          </cell>
          <cell r="I58">
            <v>7</v>
          </cell>
          <cell r="J58">
            <v>7</v>
          </cell>
        </row>
        <row r="59">
          <cell r="H59" t="str">
            <v>Total 04106-VICUÑA</v>
          </cell>
          <cell r="I59">
            <v>354</v>
          </cell>
          <cell r="J59">
            <v>354</v>
          </cell>
        </row>
        <row r="60">
          <cell r="H60" t="str">
            <v>04201-ILLAPEL</v>
          </cell>
          <cell r="I60"/>
          <cell r="J60"/>
        </row>
        <row r="61">
          <cell r="H61" t="str">
            <v>105103-HOSPITAL ILLAPEL</v>
          </cell>
          <cell r="I61">
            <v>172</v>
          </cell>
          <cell r="J61">
            <v>172</v>
          </cell>
        </row>
        <row r="62">
          <cell r="H62" t="str">
            <v>105326-CESFAM SAN RAFAEL</v>
          </cell>
          <cell r="I62">
            <v>99</v>
          </cell>
          <cell r="J62">
            <v>99</v>
          </cell>
        </row>
        <row r="63">
          <cell r="H63" t="str">
            <v xml:space="preserve">105443-P.S.R. CARCAMO                   </v>
          </cell>
          <cell r="I63">
            <v>5</v>
          </cell>
          <cell r="J63">
            <v>5</v>
          </cell>
        </row>
        <row r="64">
          <cell r="H64" t="str">
            <v>105444-P.S.R. HUINTIL</v>
          </cell>
          <cell r="I64">
            <v>5</v>
          </cell>
          <cell r="J64">
            <v>5</v>
          </cell>
        </row>
        <row r="65">
          <cell r="H65" t="str">
            <v>105445-P.S.R. LIMAHUIDA</v>
          </cell>
          <cell r="I65">
            <v>5</v>
          </cell>
          <cell r="J65">
            <v>5</v>
          </cell>
        </row>
        <row r="66">
          <cell r="H66" t="str">
            <v>105446-P.S.R. MATANCILLA</v>
          </cell>
          <cell r="I66">
            <v>1</v>
          </cell>
          <cell r="J66">
            <v>1</v>
          </cell>
        </row>
        <row r="67">
          <cell r="H67" t="str">
            <v>105447-P.S.R. PERALILLO</v>
          </cell>
          <cell r="I67">
            <v>12</v>
          </cell>
          <cell r="J67">
            <v>12</v>
          </cell>
        </row>
        <row r="68">
          <cell r="H68" t="str">
            <v>105448-P.S.R. SANTA VIRGINIA</v>
          </cell>
          <cell r="I68">
            <v>8</v>
          </cell>
          <cell r="J68">
            <v>8</v>
          </cell>
        </row>
        <row r="69">
          <cell r="H69" t="str">
            <v>105449-P.S.R. TUNGA NORTE</v>
          </cell>
          <cell r="I69">
            <v>0</v>
          </cell>
          <cell r="J69">
            <v>0</v>
          </cell>
        </row>
        <row r="70">
          <cell r="H70" t="str">
            <v>105485-P.S.R. PLAN DE HORNOS</v>
          </cell>
          <cell r="I70">
            <v>8</v>
          </cell>
          <cell r="J70">
            <v>8</v>
          </cell>
        </row>
        <row r="71">
          <cell r="H71" t="str">
            <v>105486-P.S.R. TUNGA SUR</v>
          </cell>
          <cell r="I71">
            <v>0</v>
          </cell>
          <cell r="J71">
            <v>0</v>
          </cell>
        </row>
        <row r="72">
          <cell r="H72" t="str">
            <v>105487-P.S.R. CAÑAS UNO</v>
          </cell>
          <cell r="I72">
            <v>23</v>
          </cell>
          <cell r="J72">
            <v>23</v>
          </cell>
        </row>
        <row r="73">
          <cell r="H73" t="str">
            <v>105496-P.S.R. PINTACURA SUR</v>
          </cell>
          <cell r="I73">
            <v>3</v>
          </cell>
          <cell r="J73">
            <v>3</v>
          </cell>
        </row>
        <row r="74">
          <cell r="H74" t="str">
            <v>105504-P.S.R. SOCAVON</v>
          </cell>
          <cell r="I74">
            <v>1</v>
          </cell>
          <cell r="J74">
            <v>1</v>
          </cell>
        </row>
        <row r="75">
          <cell r="H75" t="str">
            <v>Total 04201-ILLAPEL</v>
          </cell>
          <cell r="I75">
            <v>342</v>
          </cell>
          <cell r="J75">
            <v>342</v>
          </cell>
        </row>
        <row r="76">
          <cell r="H76" t="str">
            <v>04202-CANELA</v>
          </cell>
          <cell r="I76"/>
          <cell r="J76"/>
        </row>
        <row r="77">
          <cell r="H77" t="str">
            <v>105309-CES. RURAL CANELA</v>
          </cell>
          <cell r="I77">
            <v>72</v>
          </cell>
          <cell r="J77">
            <v>72</v>
          </cell>
        </row>
        <row r="78">
          <cell r="H78" t="str">
            <v xml:space="preserve">105450-P.S.R. MINCHA NORTE            </v>
          </cell>
          <cell r="I78">
            <v>6</v>
          </cell>
          <cell r="J78">
            <v>6</v>
          </cell>
        </row>
        <row r="79">
          <cell r="H79" t="str">
            <v>105451-P.S.R. AGUA FRIA</v>
          </cell>
          <cell r="I79">
            <v>1</v>
          </cell>
          <cell r="J79">
            <v>1</v>
          </cell>
        </row>
        <row r="80">
          <cell r="H80" t="str">
            <v>105482-P.S.R. CANELA ALTA</v>
          </cell>
          <cell r="I80">
            <v>2</v>
          </cell>
          <cell r="J80">
            <v>2</v>
          </cell>
        </row>
        <row r="81">
          <cell r="H81" t="str">
            <v>105483-P.S.R. LOS RULOS</v>
          </cell>
          <cell r="I81">
            <v>1</v>
          </cell>
          <cell r="J81">
            <v>1</v>
          </cell>
        </row>
        <row r="82">
          <cell r="H82" t="str">
            <v>105484-P.S.R. HUENTELAUQUEN</v>
          </cell>
          <cell r="I82">
            <v>12</v>
          </cell>
          <cell r="J82">
            <v>12</v>
          </cell>
        </row>
        <row r="83">
          <cell r="H83" t="str">
            <v>105488-P.S.R. ESPIRITU SANTO</v>
          </cell>
          <cell r="I83">
            <v>2</v>
          </cell>
          <cell r="J83">
            <v>2</v>
          </cell>
        </row>
        <row r="84">
          <cell r="H84" t="str">
            <v>105493-P.S.R. MINCHA SUR</v>
          </cell>
          <cell r="I84">
            <v>0</v>
          </cell>
          <cell r="J84">
            <v>0</v>
          </cell>
        </row>
        <row r="85">
          <cell r="H85" t="str">
            <v>105497-P.S.R. JABONERIA</v>
          </cell>
          <cell r="I85">
            <v>0</v>
          </cell>
          <cell r="J85">
            <v>0</v>
          </cell>
        </row>
        <row r="86">
          <cell r="H86" t="str">
            <v>105498-P.S.R. QUEBRADA DE LINARES</v>
          </cell>
          <cell r="I86">
            <v>0</v>
          </cell>
          <cell r="J86">
            <v>0</v>
          </cell>
        </row>
        <row r="87">
          <cell r="H87" t="str">
            <v>Total 04202-CANELA</v>
          </cell>
          <cell r="I87">
            <v>96</v>
          </cell>
          <cell r="J87">
            <v>96</v>
          </cell>
        </row>
        <row r="88">
          <cell r="H88" t="str">
            <v>04203-LOS VILOS</v>
          </cell>
          <cell r="I88"/>
          <cell r="J88"/>
        </row>
        <row r="89">
          <cell r="H89" t="str">
            <v>105108-HOSPITAL LOS VILOS</v>
          </cell>
          <cell r="I89">
            <v>207</v>
          </cell>
          <cell r="J89">
            <v>207</v>
          </cell>
        </row>
        <row r="90">
          <cell r="H90" t="str">
            <v xml:space="preserve">105478-P.S.R. CAIMANES                   </v>
          </cell>
          <cell r="I90">
            <v>46</v>
          </cell>
          <cell r="J90">
            <v>46</v>
          </cell>
        </row>
        <row r="91">
          <cell r="H91" t="str">
            <v>105479-P.S.R. GUANGUALI</v>
          </cell>
          <cell r="I91">
            <v>5</v>
          </cell>
          <cell r="J91">
            <v>5</v>
          </cell>
        </row>
        <row r="92">
          <cell r="H92" t="str">
            <v>105480-P.S.R. QUILIMARI</v>
          </cell>
          <cell r="I92">
            <v>23</v>
          </cell>
          <cell r="J92">
            <v>23</v>
          </cell>
        </row>
        <row r="93">
          <cell r="H93" t="str">
            <v>105481-P.S.R. TILAMA</v>
          </cell>
          <cell r="I93">
            <v>12</v>
          </cell>
          <cell r="J93">
            <v>12</v>
          </cell>
        </row>
        <row r="94">
          <cell r="H94" t="str">
            <v>105511-P.S.R. LOS CONDORES</v>
          </cell>
          <cell r="I94">
            <v>6</v>
          </cell>
          <cell r="J94">
            <v>6</v>
          </cell>
        </row>
        <row r="95">
          <cell r="H95" t="str">
            <v>Total 04203-LOS VILOS</v>
          </cell>
          <cell r="I95">
            <v>299</v>
          </cell>
          <cell r="J95">
            <v>299</v>
          </cell>
        </row>
        <row r="96">
          <cell r="H96" t="str">
            <v>04204-SALAMANCA</v>
          </cell>
          <cell r="I96"/>
          <cell r="J96"/>
        </row>
        <row r="97">
          <cell r="H97" t="str">
            <v>105104-HOSPITAL SALAMANCA</v>
          </cell>
          <cell r="I97">
            <v>202</v>
          </cell>
          <cell r="J97">
            <v>202</v>
          </cell>
        </row>
        <row r="98">
          <cell r="H98" t="str">
            <v xml:space="preserve">105452-P.S.R. CUNCUMEN                 </v>
          </cell>
          <cell r="I98">
            <v>51</v>
          </cell>
          <cell r="J98">
            <v>51</v>
          </cell>
        </row>
        <row r="99">
          <cell r="H99" t="str">
            <v>105453-P.S.R. TRANQUILLA</v>
          </cell>
          <cell r="I99">
            <v>11</v>
          </cell>
          <cell r="J99">
            <v>11</v>
          </cell>
        </row>
        <row r="100">
          <cell r="H100" t="str">
            <v>105454-P.S.R. CUNLAGUA</v>
          </cell>
          <cell r="I100">
            <v>5</v>
          </cell>
          <cell r="J100">
            <v>5</v>
          </cell>
        </row>
        <row r="101">
          <cell r="H101" t="str">
            <v>105455-P.S.R. CHILLEPIN</v>
          </cell>
          <cell r="I101">
            <v>19</v>
          </cell>
          <cell r="J101">
            <v>19</v>
          </cell>
        </row>
        <row r="102">
          <cell r="H102" t="str">
            <v>105456-P.S.R. LLIMPO</v>
          </cell>
          <cell r="I102">
            <v>10</v>
          </cell>
          <cell r="J102">
            <v>10</v>
          </cell>
        </row>
        <row r="103">
          <cell r="H103" t="str">
            <v>105457-P.S.R. SAN AGUSTIN</v>
          </cell>
          <cell r="I103">
            <v>2</v>
          </cell>
          <cell r="J103">
            <v>2</v>
          </cell>
        </row>
        <row r="104">
          <cell r="H104" t="str">
            <v>105458-P.S.R. TAHUINCO</v>
          </cell>
          <cell r="I104">
            <v>8</v>
          </cell>
          <cell r="J104">
            <v>8</v>
          </cell>
        </row>
        <row r="105">
          <cell r="H105" t="str">
            <v>105491-P.S.R. QUELEN BAJO</v>
          </cell>
          <cell r="I105">
            <v>6</v>
          </cell>
          <cell r="J105">
            <v>6</v>
          </cell>
        </row>
        <row r="106">
          <cell r="H106" t="str">
            <v>105492-P.S.R. CAMISA</v>
          </cell>
          <cell r="I106">
            <v>7</v>
          </cell>
          <cell r="J106">
            <v>7</v>
          </cell>
        </row>
        <row r="107">
          <cell r="H107" t="str">
            <v>105501-P.S.R. ARBOLEDA GRANDE</v>
          </cell>
          <cell r="I107">
            <v>5</v>
          </cell>
          <cell r="J107">
            <v>5</v>
          </cell>
        </row>
        <row r="108">
          <cell r="H108" t="str">
            <v>Total 04204-SALAMANCA</v>
          </cell>
          <cell r="I108">
            <v>326</v>
          </cell>
          <cell r="J108">
            <v>326</v>
          </cell>
        </row>
        <row r="109">
          <cell r="H109" t="str">
            <v>04301-OVALLE</v>
          </cell>
          <cell r="I109"/>
          <cell r="J109"/>
        </row>
        <row r="110">
          <cell r="H110" t="str">
            <v>105315-CES. RURAL C. DE TAMAYA</v>
          </cell>
          <cell r="I110">
            <v>67</v>
          </cell>
          <cell r="J110">
            <v>67</v>
          </cell>
        </row>
        <row r="111">
          <cell r="H111" t="str">
            <v>105317-CES. JORGE JORDAN D.</v>
          </cell>
          <cell r="I111">
            <v>386</v>
          </cell>
          <cell r="J111">
            <v>386</v>
          </cell>
        </row>
        <row r="112">
          <cell r="H112" t="str">
            <v>105322-CES. MARCOS MACUADA</v>
          </cell>
          <cell r="I112">
            <v>506</v>
          </cell>
          <cell r="J112">
            <v>506</v>
          </cell>
        </row>
        <row r="113">
          <cell r="H113" t="str">
            <v>105324-CES. SOTAQUI</v>
          </cell>
          <cell r="I113">
            <v>82</v>
          </cell>
          <cell r="J113">
            <v>82</v>
          </cell>
        </row>
        <row r="114">
          <cell r="H114" t="str">
            <v>105415-P.S.R. BARRAZA</v>
          </cell>
          <cell r="I114">
            <v>7</v>
          </cell>
          <cell r="J114">
            <v>7</v>
          </cell>
        </row>
        <row r="115">
          <cell r="H115" t="str">
            <v xml:space="preserve">105416-P.S.R. CAMARICO                  </v>
          </cell>
          <cell r="I115">
            <v>8</v>
          </cell>
          <cell r="J115">
            <v>8</v>
          </cell>
        </row>
        <row r="116">
          <cell r="H116" t="str">
            <v>105417-P.S.R. ALCONES BAJOS</v>
          </cell>
          <cell r="I116">
            <v>8</v>
          </cell>
          <cell r="J116">
            <v>8</v>
          </cell>
        </row>
        <row r="117">
          <cell r="H117" t="str">
            <v>105419-P.S.R. LAS SOSSAS</v>
          </cell>
          <cell r="I117">
            <v>1</v>
          </cell>
          <cell r="J117">
            <v>1</v>
          </cell>
        </row>
        <row r="118">
          <cell r="H118" t="str">
            <v>105420-P.S.R. LIMARI</v>
          </cell>
          <cell r="I118">
            <v>24</v>
          </cell>
          <cell r="J118">
            <v>24</v>
          </cell>
        </row>
        <row r="119">
          <cell r="H119" t="str">
            <v>105422-P.S.R. HORNILLOS</v>
          </cell>
          <cell r="I119">
            <v>6</v>
          </cell>
          <cell r="J119">
            <v>6</v>
          </cell>
        </row>
        <row r="120">
          <cell r="H120" t="str">
            <v>105437-P.S.R. CHALINGA</v>
          </cell>
          <cell r="I120">
            <v>5</v>
          </cell>
          <cell r="J120">
            <v>5</v>
          </cell>
        </row>
        <row r="121">
          <cell r="H121" t="str">
            <v>105439-P.S.R. CERRO BLANCO</v>
          </cell>
          <cell r="I121">
            <v>2</v>
          </cell>
          <cell r="J121">
            <v>2</v>
          </cell>
        </row>
        <row r="122">
          <cell r="H122" t="str">
            <v>105507-P.S.R. HUAMALATA</v>
          </cell>
          <cell r="I122">
            <v>20</v>
          </cell>
          <cell r="J122">
            <v>20</v>
          </cell>
        </row>
        <row r="123">
          <cell r="H123" t="str">
            <v>105510-P.S.R. RECOLETA</v>
          </cell>
          <cell r="I123">
            <v>9</v>
          </cell>
          <cell r="J123">
            <v>9</v>
          </cell>
        </row>
        <row r="124">
          <cell r="H124" t="str">
            <v>105722-CECOF SAN JOSE DE LA DEHESA</v>
          </cell>
          <cell r="I124">
            <v>96</v>
          </cell>
          <cell r="J124">
            <v>96</v>
          </cell>
        </row>
        <row r="125">
          <cell r="H125" t="str">
            <v>105723-CECOF LIMARI</v>
          </cell>
          <cell r="I125">
            <v>42</v>
          </cell>
          <cell r="J125">
            <v>42</v>
          </cell>
        </row>
        <row r="126">
          <cell r="H126" t="str">
            <v>200258-CECOF LOS COPIHUES</v>
          </cell>
          <cell r="I126">
            <v>42</v>
          </cell>
          <cell r="J126">
            <v>42</v>
          </cell>
        </row>
        <row r="127">
          <cell r="H127" t="str">
            <v>Total 04301-OVALLE</v>
          </cell>
          <cell r="I127">
            <v>1311</v>
          </cell>
          <cell r="J127">
            <v>1311</v>
          </cell>
        </row>
        <row r="128">
          <cell r="H128" t="str">
            <v>04302-COMBARBALÁ</v>
          </cell>
          <cell r="I128"/>
          <cell r="J128"/>
        </row>
        <row r="129">
          <cell r="H129" t="str">
            <v>105105-HOSPITAL COMBARBALA</v>
          </cell>
          <cell r="I129">
            <v>79</v>
          </cell>
          <cell r="J129">
            <v>79</v>
          </cell>
        </row>
        <row r="130">
          <cell r="H130" t="str">
            <v>105434-P.S.R. SAN MARCOS</v>
          </cell>
          <cell r="I130">
            <v>2</v>
          </cell>
          <cell r="J130">
            <v>2</v>
          </cell>
        </row>
        <row r="131">
          <cell r="H131" t="str">
            <v>105441-P.S.R. MANQUEHUA</v>
          </cell>
          <cell r="I131">
            <v>5</v>
          </cell>
          <cell r="J131">
            <v>5</v>
          </cell>
        </row>
        <row r="132">
          <cell r="H132" t="str">
            <v xml:space="preserve">105459-P.S.R. BARRANCAS                </v>
          </cell>
          <cell r="I132">
            <v>7</v>
          </cell>
          <cell r="J132">
            <v>7</v>
          </cell>
        </row>
        <row r="133">
          <cell r="H133" t="str">
            <v>105460-P.S.R. COGOTI 18</v>
          </cell>
          <cell r="I133">
            <v>10</v>
          </cell>
          <cell r="J133">
            <v>10</v>
          </cell>
        </row>
        <row r="134">
          <cell r="H134" t="str">
            <v>105461-P.S.R. EL HUACHO</v>
          </cell>
          <cell r="I134">
            <v>1</v>
          </cell>
          <cell r="J134">
            <v>1</v>
          </cell>
        </row>
        <row r="135">
          <cell r="H135" t="str">
            <v>105462-P.S.R. EL SAUCE</v>
          </cell>
          <cell r="I135">
            <v>2</v>
          </cell>
          <cell r="J135">
            <v>2</v>
          </cell>
        </row>
        <row r="136">
          <cell r="H136" t="str">
            <v>105463-P.S.R. QUILITAPIA</v>
          </cell>
          <cell r="I136">
            <v>7</v>
          </cell>
          <cell r="J136">
            <v>7</v>
          </cell>
        </row>
        <row r="137">
          <cell r="H137" t="str">
            <v>105464-P.S.R. LA LIGUA</v>
          </cell>
          <cell r="I137">
            <v>5</v>
          </cell>
          <cell r="J137">
            <v>5</v>
          </cell>
        </row>
        <row r="138">
          <cell r="H138" t="str">
            <v>105465-P.S.R. RAMADILLA</v>
          </cell>
          <cell r="I138">
            <v>2</v>
          </cell>
          <cell r="J138">
            <v>2</v>
          </cell>
        </row>
        <row r="139">
          <cell r="H139" t="str">
            <v>105466-P.S.R. VALLE HERMOSO</v>
          </cell>
          <cell r="I139">
            <v>2</v>
          </cell>
          <cell r="J139">
            <v>2</v>
          </cell>
        </row>
        <row r="140">
          <cell r="H140" t="str">
            <v>105490-P.S.R. EL DURAZNO</v>
          </cell>
          <cell r="I140">
            <v>0</v>
          </cell>
          <cell r="J140">
            <v>0</v>
          </cell>
        </row>
        <row r="141">
          <cell r="H141" t="str">
            <v>Total 04302-COMBARBALÁ</v>
          </cell>
          <cell r="I141">
            <v>122</v>
          </cell>
          <cell r="J141">
            <v>122</v>
          </cell>
        </row>
        <row r="142">
          <cell r="H142" t="str">
            <v>04304-MONTE PATRIA</v>
          </cell>
          <cell r="I142"/>
          <cell r="J142"/>
        </row>
        <row r="143">
          <cell r="H143" t="str">
            <v>105307-CES. RURAL MONTE PATRIA</v>
          </cell>
          <cell r="I143">
            <v>182</v>
          </cell>
          <cell r="J143">
            <v>182</v>
          </cell>
        </row>
        <row r="144">
          <cell r="H144" t="str">
            <v>105311-CES. RURAL CHAÑARAL ALTO</v>
          </cell>
          <cell r="I144">
            <v>61</v>
          </cell>
          <cell r="J144">
            <v>61</v>
          </cell>
        </row>
        <row r="145">
          <cell r="H145" t="str">
            <v>105312-CES. RURAL CAREN</v>
          </cell>
          <cell r="I145">
            <v>31</v>
          </cell>
          <cell r="J145">
            <v>31</v>
          </cell>
        </row>
        <row r="146">
          <cell r="H146" t="str">
            <v>105318-CES. RURAL EL PALQUI</v>
          </cell>
          <cell r="I146">
            <v>115</v>
          </cell>
          <cell r="J146">
            <v>115</v>
          </cell>
        </row>
        <row r="147">
          <cell r="H147" t="str">
            <v>105425-P.S.R. CHILECITO</v>
          </cell>
          <cell r="I147">
            <v>3</v>
          </cell>
          <cell r="J147">
            <v>3</v>
          </cell>
        </row>
        <row r="148">
          <cell r="H148" t="str">
            <v>105427-P.S.R. HACIENDA VALDIVIA</v>
          </cell>
          <cell r="I148">
            <v>3</v>
          </cell>
          <cell r="J148">
            <v>3</v>
          </cell>
        </row>
        <row r="149">
          <cell r="H149" t="str">
            <v>105428-P.S.R. HUATULAME</v>
          </cell>
          <cell r="I149">
            <v>3</v>
          </cell>
          <cell r="J149">
            <v>3</v>
          </cell>
        </row>
        <row r="150">
          <cell r="H150" t="str">
            <v>105430-P.S.R. MIALQUI</v>
          </cell>
          <cell r="I150">
            <v>4</v>
          </cell>
          <cell r="J150">
            <v>4</v>
          </cell>
        </row>
        <row r="151">
          <cell r="H151" t="str">
            <v>105431-P.S.R. PEDREGAL</v>
          </cell>
          <cell r="I151">
            <v>4</v>
          </cell>
          <cell r="J151">
            <v>4</v>
          </cell>
        </row>
        <row r="152">
          <cell r="H152" t="str">
            <v>105432-P.S.R. RAPEL</v>
          </cell>
          <cell r="I152">
            <v>9</v>
          </cell>
          <cell r="J152">
            <v>9</v>
          </cell>
        </row>
        <row r="153">
          <cell r="H153" t="str">
            <v>105435-P.S.R. TULAHUEN</v>
          </cell>
          <cell r="I153">
            <v>15</v>
          </cell>
          <cell r="J153">
            <v>15</v>
          </cell>
        </row>
        <row r="154">
          <cell r="H154" t="str">
            <v>105436-P.S.R. EL MAITEN</v>
          </cell>
          <cell r="I154">
            <v>0</v>
          </cell>
          <cell r="J154">
            <v>0</v>
          </cell>
        </row>
        <row r="155">
          <cell r="H155" t="str">
            <v>105489-P.S.R. RAMADAS DE TULAHUEN</v>
          </cell>
          <cell r="I155">
            <v>3</v>
          </cell>
          <cell r="J155">
            <v>3</v>
          </cell>
        </row>
        <row r="156">
          <cell r="H156" t="str">
            <v>Total 04304-MONTE PATRIA</v>
          </cell>
          <cell r="I156">
            <v>433</v>
          </cell>
          <cell r="J156">
            <v>433</v>
          </cell>
        </row>
        <row r="157">
          <cell r="H157" t="str">
            <v>04304-PUNITAQUI</v>
          </cell>
          <cell r="I157"/>
          <cell r="J157"/>
        </row>
        <row r="158">
          <cell r="H158" t="str">
            <v>105308-CES. RURAL PUNITAQUI</v>
          </cell>
          <cell r="I158">
            <v>149</v>
          </cell>
          <cell r="J158">
            <v>149</v>
          </cell>
        </row>
        <row r="159">
          <cell r="H159" t="str">
            <v>105440-P.S.R. DIVISADERO</v>
          </cell>
          <cell r="I159">
            <v>4</v>
          </cell>
          <cell r="J159">
            <v>4</v>
          </cell>
        </row>
        <row r="160">
          <cell r="H160" t="str">
            <v>105442-P.S.R. SAN PEDRO DE QUILES</v>
          </cell>
          <cell r="I160">
            <v>0</v>
          </cell>
          <cell r="J160">
            <v>0</v>
          </cell>
        </row>
        <row r="161">
          <cell r="H161" t="str">
            <v xml:space="preserve">105508-P.S.R. EL PARRAL DE QUILES  </v>
          </cell>
          <cell r="I161">
            <v>2</v>
          </cell>
          <cell r="J161">
            <v>2</v>
          </cell>
        </row>
        <row r="162">
          <cell r="H162" t="str">
            <v>Total 04304-PUNITAQUI</v>
          </cell>
          <cell r="I162">
            <v>155</v>
          </cell>
          <cell r="J162">
            <v>155</v>
          </cell>
        </row>
        <row r="163">
          <cell r="H163" t="str">
            <v>04305-RIO HURTADO</v>
          </cell>
          <cell r="I163"/>
          <cell r="J163"/>
        </row>
        <row r="164">
          <cell r="H164" t="str">
            <v>105310-CES. RURAL PICHASCA</v>
          </cell>
          <cell r="I164">
            <v>16</v>
          </cell>
          <cell r="J164">
            <v>16</v>
          </cell>
        </row>
        <row r="165">
          <cell r="H165" t="str">
            <v>105409-P.S.R. EL CHAÑAR</v>
          </cell>
          <cell r="I165">
            <v>2</v>
          </cell>
          <cell r="J165">
            <v>2</v>
          </cell>
        </row>
        <row r="166">
          <cell r="H166" t="str">
            <v>105410-P.S.R. HURTADO</v>
          </cell>
          <cell r="I166">
            <v>5</v>
          </cell>
          <cell r="J166">
            <v>5</v>
          </cell>
        </row>
        <row r="167">
          <cell r="H167" t="str">
            <v>105411-P.S.R. LAS BREAS</v>
          </cell>
          <cell r="I167">
            <v>3</v>
          </cell>
          <cell r="J167">
            <v>3</v>
          </cell>
        </row>
        <row r="168">
          <cell r="H168" t="str">
            <v>105413-P.S.R. SAMO ALTO</v>
          </cell>
          <cell r="I168">
            <v>8</v>
          </cell>
          <cell r="J168">
            <v>8</v>
          </cell>
        </row>
        <row r="169">
          <cell r="H169" t="str">
            <v>105414-P.S.R. SERON</v>
          </cell>
          <cell r="I169">
            <v>5</v>
          </cell>
          <cell r="J169">
            <v>5</v>
          </cell>
        </row>
        <row r="170">
          <cell r="H170" t="str">
            <v>105503-P.S.R. TABAQUEROS</v>
          </cell>
          <cell r="I170">
            <v>5</v>
          </cell>
          <cell r="J170">
            <v>5</v>
          </cell>
        </row>
        <row r="171">
          <cell r="H171" t="str">
            <v>Total 04305-RIO HURTADO</v>
          </cell>
          <cell r="I171">
            <v>44</v>
          </cell>
          <cell r="J171">
            <v>44</v>
          </cell>
        </row>
        <row r="172">
          <cell r="H172" t="str">
            <v>Total general</v>
          </cell>
          <cell r="I172">
            <v>8224</v>
          </cell>
          <cell r="J172">
            <v>8224</v>
          </cell>
        </row>
      </sheetData>
      <sheetData sheetId="16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</row>
        <row r="6">
          <cell r="H6" t="str">
            <v>105300-CES. CARDENAL CARO</v>
          </cell>
          <cell r="I6">
            <v>0</v>
          </cell>
          <cell r="J6">
            <v>2</v>
          </cell>
          <cell r="K6">
            <v>5</v>
          </cell>
          <cell r="L6">
            <v>10</v>
          </cell>
          <cell r="M6">
            <v>1</v>
          </cell>
          <cell r="N6">
            <v>46</v>
          </cell>
          <cell r="O6">
            <v>6</v>
          </cell>
          <cell r="P6">
            <v>70</v>
          </cell>
        </row>
        <row r="7">
          <cell r="H7" t="str">
            <v>105301-CES. LAS COMPAÑIAS</v>
          </cell>
          <cell r="I7">
            <v>2</v>
          </cell>
          <cell r="J7">
            <v>4</v>
          </cell>
          <cell r="K7">
            <v>3</v>
          </cell>
          <cell r="L7">
            <v>2</v>
          </cell>
          <cell r="M7">
            <v>0</v>
          </cell>
          <cell r="N7">
            <v>13</v>
          </cell>
          <cell r="O7">
            <v>3</v>
          </cell>
          <cell r="P7">
            <v>27</v>
          </cell>
        </row>
        <row r="8">
          <cell r="H8" t="str">
            <v>105302-CES. PEDRO AGUIRRE C.</v>
          </cell>
          <cell r="I8"/>
          <cell r="J8"/>
          <cell r="K8"/>
          <cell r="L8">
            <v>16</v>
          </cell>
          <cell r="M8">
            <v>32</v>
          </cell>
          <cell r="N8">
            <v>4</v>
          </cell>
          <cell r="O8">
            <v>7</v>
          </cell>
          <cell r="P8">
            <v>59</v>
          </cell>
        </row>
        <row r="9">
          <cell r="H9" t="str">
            <v>105313-CES. SCHAFFHAUSER</v>
          </cell>
          <cell r="I9"/>
          <cell r="J9"/>
          <cell r="K9">
            <v>145</v>
          </cell>
          <cell r="L9">
            <v>4</v>
          </cell>
          <cell r="M9">
            <v>215</v>
          </cell>
          <cell r="N9">
            <v>0</v>
          </cell>
          <cell r="O9">
            <v>362</v>
          </cell>
          <cell r="P9">
            <v>726</v>
          </cell>
        </row>
        <row r="10">
          <cell r="H10" t="str">
            <v>105319-CES. CARDENAL R.S.H.</v>
          </cell>
          <cell r="I10"/>
          <cell r="J10"/>
          <cell r="K10">
            <v>19</v>
          </cell>
          <cell r="L10">
            <v>59</v>
          </cell>
          <cell r="M10">
            <v>3</v>
          </cell>
          <cell r="N10">
            <v>24</v>
          </cell>
          <cell r="O10">
            <v>4</v>
          </cell>
          <cell r="P10">
            <v>109</v>
          </cell>
        </row>
        <row r="11">
          <cell r="H11" t="str">
            <v>105325-CESFAM JUAN PABLO II</v>
          </cell>
          <cell r="I11">
            <v>3</v>
          </cell>
          <cell r="J11">
            <v>3</v>
          </cell>
          <cell r="K11">
            <v>10</v>
          </cell>
          <cell r="L11">
            <v>17</v>
          </cell>
          <cell r="M11">
            <v>18</v>
          </cell>
          <cell r="N11">
            <v>7</v>
          </cell>
          <cell r="O11">
            <v>16</v>
          </cell>
          <cell r="P11">
            <v>74</v>
          </cell>
        </row>
        <row r="12">
          <cell r="H12" t="str">
            <v xml:space="preserve">105400-P.S.R. ALGARROBITO            </v>
          </cell>
          <cell r="I12"/>
          <cell r="J12"/>
          <cell r="K12"/>
          <cell r="L12"/>
          <cell r="M12">
            <v>2</v>
          </cell>
          <cell r="N12">
            <v>16</v>
          </cell>
          <cell r="O12"/>
          <cell r="P12">
            <v>18</v>
          </cell>
        </row>
        <row r="13">
          <cell r="H13" t="str">
            <v>105401-P.S.R. LAS ROJAS</v>
          </cell>
          <cell r="I13"/>
          <cell r="J13"/>
          <cell r="K13"/>
          <cell r="L13">
            <v>14</v>
          </cell>
          <cell r="M13"/>
          <cell r="N13">
            <v>14</v>
          </cell>
          <cell r="O13"/>
          <cell r="P13">
            <v>28</v>
          </cell>
        </row>
        <row r="14">
          <cell r="H14" t="str">
            <v>105402-P.S.R. EL ROMERO</v>
          </cell>
          <cell r="I14"/>
          <cell r="J14"/>
          <cell r="K14"/>
          <cell r="L14">
            <v>11</v>
          </cell>
          <cell r="M14"/>
          <cell r="N14">
            <v>0</v>
          </cell>
          <cell r="O14"/>
          <cell r="P14">
            <v>11</v>
          </cell>
        </row>
        <row r="15">
          <cell r="H15" t="str">
            <v>105499-P.S.R. LAMBERT</v>
          </cell>
          <cell r="I15"/>
          <cell r="J15"/>
          <cell r="K15"/>
          <cell r="L15">
            <v>31</v>
          </cell>
          <cell r="M15"/>
          <cell r="N15">
            <v>1</v>
          </cell>
          <cell r="O15"/>
          <cell r="P15">
            <v>32</v>
          </cell>
        </row>
        <row r="16">
          <cell r="H16" t="str">
            <v>105700-CECOF VILLA EL INDIO</v>
          </cell>
          <cell r="I16"/>
          <cell r="J16">
            <v>1</v>
          </cell>
          <cell r="K16"/>
          <cell r="L16"/>
          <cell r="M16"/>
          <cell r="N16"/>
          <cell r="O16">
            <v>9</v>
          </cell>
          <cell r="P16">
            <v>10</v>
          </cell>
        </row>
        <row r="17">
          <cell r="H17" t="str">
            <v>105701-CECOF VILLA ALEMANIA</v>
          </cell>
          <cell r="I17"/>
          <cell r="J17">
            <v>5</v>
          </cell>
          <cell r="K17">
            <v>5</v>
          </cell>
          <cell r="L17"/>
          <cell r="M17"/>
          <cell r="N17"/>
          <cell r="O17"/>
          <cell r="P17">
            <v>10</v>
          </cell>
        </row>
        <row r="18">
          <cell r="H18" t="str">
            <v>105702-CECOF VILLA LAMBERT</v>
          </cell>
          <cell r="I18"/>
          <cell r="J18">
            <v>1</v>
          </cell>
          <cell r="K18">
            <v>1</v>
          </cell>
          <cell r="L18">
            <v>1</v>
          </cell>
          <cell r="M18">
            <v>1</v>
          </cell>
          <cell r="N18">
            <v>2</v>
          </cell>
          <cell r="O18">
            <v>1</v>
          </cell>
          <cell r="P18">
            <v>7</v>
          </cell>
        </row>
        <row r="19">
          <cell r="H19" t="str">
            <v>Total 04101-LA SERENA</v>
          </cell>
          <cell r="I19">
            <v>5</v>
          </cell>
          <cell r="J19">
            <v>16</v>
          </cell>
          <cell r="K19">
            <v>188</v>
          </cell>
          <cell r="L19">
            <v>165</v>
          </cell>
          <cell r="M19">
            <v>272</v>
          </cell>
          <cell r="N19">
            <v>127</v>
          </cell>
          <cell r="O19">
            <v>408</v>
          </cell>
          <cell r="P19">
            <v>1181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  <cell r="P20"/>
        </row>
        <row r="21">
          <cell r="H21" t="str">
            <v>105303-CES. SAN JUAN</v>
          </cell>
          <cell r="I21"/>
          <cell r="J21"/>
          <cell r="K21">
            <v>1</v>
          </cell>
          <cell r="L21">
            <v>14</v>
          </cell>
          <cell r="M21">
            <v>42</v>
          </cell>
          <cell r="N21">
            <v>25</v>
          </cell>
          <cell r="O21">
            <v>2</v>
          </cell>
          <cell r="P21">
            <v>84</v>
          </cell>
        </row>
        <row r="22">
          <cell r="H22" t="str">
            <v>105304-CES. SANTA CECILIA</v>
          </cell>
          <cell r="I22">
            <v>8</v>
          </cell>
          <cell r="J22">
            <v>9</v>
          </cell>
          <cell r="K22">
            <v>4</v>
          </cell>
          <cell r="L22">
            <v>8</v>
          </cell>
          <cell r="M22">
            <v>34</v>
          </cell>
          <cell r="N22">
            <v>7</v>
          </cell>
          <cell r="O22">
            <v>87</v>
          </cell>
          <cell r="P22">
            <v>157</v>
          </cell>
        </row>
        <row r="23">
          <cell r="H23" t="str">
            <v>105305-CES. TIERRAS BLANCAS</v>
          </cell>
          <cell r="I23">
            <v>19</v>
          </cell>
          <cell r="J23">
            <v>20</v>
          </cell>
          <cell r="K23">
            <v>27</v>
          </cell>
          <cell r="L23">
            <v>22</v>
          </cell>
          <cell r="M23">
            <v>32</v>
          </cell>
          <cell r="N23">
            <v>114</v>
          </cell>
          <cell r="O23">
            <v>45</v>
          </cell>
          <cell r="P23">
            <v>279</v>
          </cell>
        </row>
        <row r="24">
          <cell r="H24" t="str">
            <v>105321-CES. RURAL  TONGOY</v>
          </cell>
          <cell r="I24"/>
          <cell r="J24"/>
          <cell r="K24"/>
          <cell r="L24"/>
          <cell r="M24">
            <v>14</v>
          </cell>
          <cell r="N24">
            <v>30</v>
          </cell>
          <cell r="O24">
            <v>11</v>
          </cell>
          <cell r="P24">
            <v>55</v>
          </cell>
        </row>
        <row r="25">
          <cell r="H25" t="str">
            <v>105323-CES. DR. SERGIO AGUILAR</v>
          </cell>
          <cell r="I25">
            <v>1</v>
          </cell>
          <cell r="J25">
            <v>8</v>
          </cell>
          <cell r="K25">
            <v>6</v>
          </cell>
          <cell r="L25">
            <v>7</v>
          </cell>
          <cell r="M25">
            <v>31</v>
          </cell>
          <cell r="N25">
            <v>98</v>
          </cell>
          <cell r="O25">
            <v>18</v>
          </cell>
          <cell r="P25">
            <v>169</v>
          </cell>
        </row>
        <row r="26">
          <cell r="H26" t="str">
            <v>105406-P.S.R. PAN DE AZUCAR</v>
          </cell>
          <cell r="I26"/>
          <cell r="J26"/>
          <cell r="K26"/>
          <cell r="L26"/>
          <cell r="M26">
            <v>2</v>
          </cell>
          <cell r="N26">
            <v>8</v>
          </cell>
          <cell r="O26">
            <v>8</v>
          </cell>
          <cell r="P26">
            <v>18</v>
          </cell>
        </row>
        <row r="27">
          <cell r="H27" t="str">
            <v>105705-CECOF EL ALBA</v>
          </cell>
          <cell r="I27">
            <v>5</v>
          </cell>
          <cell r="J27">
            <v>8</v>
          </cell>
          <cell r="K27">
            <v>7</v>
          </cell>
          <cell r="L27">
            <v>3</v>
          </cell>
          <cell r="M27">
            <v>13</v>
          </cell>
          <cell r="N27">
            <v>20</v>
          </cell>
          <cell r="O27">
            <v>6</v>
          </cell>
          <cell r="P27">
            <v>62</v>
          </cell>
        </row>
        <row r="28">
          <cell r="H28" t="str">
            <v>200273-CECOF PUNTA MIRA</v>
          </cell>
          <cell r="I28"/>
          <cell r="J28"/>
          <cell r="K28"/>
          <cell r="L28"/>
          <cell r="M28">
            <v>15</v>
          </cell>
          <cell r="N28">
            <v>22</v>
          </cell>
          <cell r="O28">
            <v>39</v>
          </cell>
          <cell r="P28">
            <v>76</v>
          </cell>
        </row>
        <row r="29">
          <cell r="H29" t="str">
            <v>Total 04102-COQUIMBO</v>
          </cell>
          <cell r="I29">
            <v>33</v>
          </cell>
          <cell r="J29">
            <v>45</v>
          </cell>
          <cell r="K29">
            <v>45</v>
          </cell>
          <cell r="L29">
            <v>54</v>
          </cell>
          <cell r="M29">
            <v>183</v>
          </cell>
          <cell r="N29">
            <v>324</v>
          </cell>
          <cell r="O29">
            <v>216</v>
          </cell>
          <cell r="P29">
            <v>900</v>
          </cell>
        </row>
        <row r="30">
          <cell r="H30" t="str">
            <v>04103-ANDACOLLO</v>
          </cell>
          <cell r="I30"/>
          <cell r="J30"/>
          <cell r="K30"/>
          <cell r="L30"/>
          <cell r="M30"/>
          <cell r="N30"/>
          <cell r="O30"/>
          <cell r="P30"/>
        </row>
        <row r="31">
          <cell r="H31" t="str">
            <v>105106-HOSPITAL ANDACOLLO</v>
          </cell>
          <cell r="I31">
            <v>2</v>
          </cell>
          <cell r="J31">
            <v>6</v>
          </cell>
          <cell r="K31">
            <v>6</v>
          </cell>
          <cell r="L31"/>
          <cell r="M31"/>
          <cell r="N31">
            <v>1</v>
          </cell>
          <cell r="O31">
            <v>9</v>
          </cell>
          <cell r="P31">
            <v>24</v>
          </cell>
        </row>
        <row r="32">
          <cell r="H32" t="str">
            <v>Total 04103-ANDACOLLO</v>
          </cell>
          <cell r="I32">
            <v>2</v>
          </cell>
          <cell r="J32">
            <v>6</v>
          </cell>
          <cell r="K32">
            <v>6</v>
          </cell>
          <cell r="L32"/>
          <cell r="M32"/>
          <cell r="N32">
            <v>1</v>
          </cell>
          <cell r="O32">
            <v>9</v>
          </cell>
          <cell r="P32">
            <v>24</v>
          </cell>
        </row>
        <row r="33">
          <cell r="H33" t="str">
            <v>04104-LA HIGUERA</v>
          </cell>
          <cell r="I33"/>
          <cell r="J33"/>
          <cell r="K33"/>
          <cell r="L33"/>
          <cell r="M33"/>
          <cell r="N33"/>
          <cell r="O33"/>
          <cell r="P33"/>
        </row>
        <row r="34">
          <cell r="H34" t="str">
            <v>105314-CES. LA HIGUERA</v>
          </cell>
          <cell r="I34"/>
          <cell r="J34"/>
          <cell r="K34"/>
          <cell r="L34"/>
          <cell r="M34"/>
          <cell r="N34"/>
          <cell r="O34">
            <v>9</v>
          </cell>
          <cell r="P34">
            <v>9</v>
          </cell>
        </row>
        <row r="35">
          <cell r="H35" t="str">
            <v>Total 04104-LA HIGUERA</v>
          </cell>
          <cell r="I35"/>
          <cell r="J35"/>
          <cell r="K35"/>
          <cell r="L35"/>
          <cell r="M35"/>
          <cell r="N35"/>
          <cell r="O35">
            <v>9</v>
          </cell>
          <cell r="P35">
            <v>9</v>
          </cell>
        </row>
        <row r="36">
          <cell r="H36" t="str">
            <v>04106-VICUÑA</v>
          </cell>
          <cell r="I36"/>
          <cell r="J36"/>
          <cell r="K36"/>
          <cell r="L36"/>
          <cell r="M36"/>
          <cell r="N36"/>
          <cell r="O36"/>
          <cell r="P36"/>
        </row>
        <row r="37">
          <cell r="H37" t="str">
            <v>105107-HOSPITAL VICUÑA</v>
          </cell>
          <cell r="I37"/>
          <cell r="J37"/>
          <cell r="K37"/>
          <cell r="L37"/>
          <cell r="M37">
            <v>0</v>
          </cell>
          <cell r="N37">
            <v>0</v>
          </cell>
          <cell r="O37">
            <v>0</v>
          </cell>
          <cell r="P37">
            <v>0</v>
          </cell>
        </row>
        <row r="38">
          <cell r="H38" t="str">
            <v>105467-P.S.R. DIAGUITAS</v>
          </cell>
          <cell r="I38"/>
          <cell r="J38"/>
          <cell r="K38"/>
          <cell r="L38">
            <v>21</v>
          </cell>
          <cell r="M38"/>
          <cell r="N38">
            <v>22</v>
          </cell>
          <cell r="O38"/>
          <cell r="P38">
            <v>43</v>
          </cell>
        </row>
        <row r="39">
          <cell r="H39" t="str">
            <v>105468-P.S.R. EL MOLLE</v>
          </cell>
          <cell r="I39"/>
          <cell r="J39">
            <v>8</v>
          </cell>
          <cell r="K39"/>
          <cell r="L39">
            <v>0</v>
          </cell>
          <cell r="M39"/>
          <cell r="N39"/>
          <cell r="O39"/>
          <cell r="P39">
            <v>8</v>
          </cell>
        </row>
        <row r="40">
          <cell r="H40" t="str">
            <v>105469-P.S.R. EL TAMBO</v>
          </cell>
          <cell r="I40"/>
          <cell r="J40">
            <v>2</v>
          </cell>
          <cell r="K40"/>
          <cell r="L40">
            <v>0</v>
          </cell>
          <cell r="M40"/>
          <cell r="N40"/>
          <cell r="O40"/>
          <cell r="P40">
            <v>2</v>
          </cell>
        </row>
        <row r="41">
          <cell r="H41" t="str">
            <v>105471-P.S.R. PERALILLO</v>
          </cell>
          <cell r="I41"/>
          <cell r="J41"/>
          <cell r="K41"/>
          <cell r="L41">
            <v>16</v>
          </cell>
          <cell r="M41">
            <v>15</v>
          </cell>
          <cell r="N41"/>
          <cell r="O41"/>
          <cell r="P41">
            <v>31</v>
          </cell>
        </row>
        <row r="42">
          <cell r="H42" t="str">
            <v>105473-P.S.R. TALCUNA</v>
          </cell>
          <cell r="I42"/>
          <cell r="J42"/>
          <cell r="K42"/>
          <cell r="L42"/>
          <cell r="M42">
            <v>9</v>
          </cell>
          <cell r="N42">
            <v>22</v>
          </cell>
          <cell r="O42"/>
          <cell r="P42">
            <v>31</v>
          </cell>
        </row>
        <row r="43">
          <cell r="H43" t="str">
            <v>105502-P.S.R. CALINGASTA</v>
          </cell>
          <cell r="I43"/>
          <cell r="J43">
            <v>0</v>
          </cell>
          <cell r="K43"/>
          <cell r="L43"/>
          <cell r="M43"/>
          <cell r="N43">
            <v>11</v>
          </cell>
          <cell r="O43"/>
          <cell r="P43">
            <v>11</v>
          </cell>
        </row>
        <row r="44">
          <cell r="H44" t="str">
            <v>Total 04106-VICUÑA</v>
          </cell>
          <cell r="I44"/>
          <cell r="J44">
            <v>10</v>
          </cell>
          <cell r="K44"/>
          <cell r="L44">
            <v>37</v>
          </cell>
          <cell r="M44">
            <v>24</v>
          </cell>
          <cell r="N44">
            <v>55</v>
          </cell>
          <cell r="O44">
            <v>0</v>
          </cell>
          <cell r="P44">
            <v>126</v>
          </cell>
        </row>
        <row r="45">
          <cell r="H45" t="str">
            <v>04201-ILLAPEL</v>
          </cell>
          <cell r="I45"/>
          <cell r="J45"/>
          <cell r="K45"/>
          <cell r="L45"/>
          <cell r="M45"/>
          <cell r="N45"/>
          <cell r="O45"/>
          <cell r="P45"/>
        </row>
        <row r="46">
          <cell r="H46" t="str">
            <v>105103-HOSPITAL ILLAPEL</v>
          </cell>
          <cell r="I46"/>
          <cell r="J46"/>
          <cell r="K46"/>
          <cell r="L46"/>
          <cell r="M46">
            <v>12</v>
          </cell>
          <cell r="N46">
            <v>16</v>
          </cell>
          <cell r="O46">
            <v>15</v>
          </cell>
          <cell r="P46">
            <v>43</v>
          </cell>
        </row>
        <row r="47">
          <cell r="H47" t="str">
            <v>105326-CESFAM SAN RAFAEL</v>
          </cell>
          <cell r="I47"/>
          <cell r="J47"/>
          <cell r="K47"/>
          <cell r="L47">
            <v>41</v>
          </cell>
          <cell r="M47"/>
          <cell r="N47">
            <v>0</v>
          </cell>
          <cell r="O47"/>
          <cell r="P47">
            <v>41</v>
          </cell>
        </row>
        <row r="48">
          <cell r="H48" t="str">
            <v>Total 04201-ILLAPEL</v>
          </cell>
          <cell r="I48"/>
          <cell r="J48"/>
          <cell r="K48"/>
          <cell r="L48">
            <v>41</v>
          </cell>
          <cell r="M48">
            <v>12</v>
          </cell>
          <cell r="N48">
            <v>16</v>
          </cell>
          <cell r="O48">
            <v>15</v>
          </cell>
          <cell r="P48">
            <v>84</v>
          </cell>
        </row>
        <row r="49">
          <cell r="H49" t="str">
            <v>04202-CANELA</v>
          </cell>
          <cell r="I49"/>
          <cell r="J49"/>
          <cell r="K49"/>
          <cell r="L49"/>
          <cell r="M49"/>
          <cell r="N49"/>
          <cell r="O49"/>
          <cell r="P49"/>
        </row>
        <row r="50">
          <cell r="H50" t="str">
            <v>105309-CES. RURAL CANELA</v>
          </cell>
          <cell r="I50"/>
          <cell r="J50"/>
          <cell r="K50"/>
          <cell r="L50">
            <v>21</v>
          </cell>
          <cell r="M50">
            <v>6</v>
          </cell>
          <cell r="N50">
            <v>5</v>
          </cell>
          <cell r="O50">
            <v>17</v>
          </cell>
          <cell r="P50">
            <v>49</v>
          </cell>
        </row>
        <row r="51">
          <cell r="H51" t="str">
            <v>Total 04202-CANELA</v>
          </cell>
          <cell r="I51"/>
          <cell r="J51"/>
          <cell r="K51"/>
          <cell r="L51">
            <v>21</v>
          </cell>
          <cell r="M51">
            <v>6</v>
          </cell>
          <cell r="N51">
            <v>5</v>
          </cell>
          <cell r="O51">
            <v>17</v>
          </cell>
          <cell r="P51">
            <v>49</v>
          </cell>
        </row>
        <row r="52">
          <cell r="H52" t="str">
            <v>04203-LOS VILOS</v>
          </cell>
          <cell r="I52"/>
          <cell r="J52"/>
          <cell r="K52"/>
          <cell r="L52"/>
          <cell r="M52"/>
          <cell r="N52"/>
          <cell r="O52"/>
          <cell r="P52"/>
        </row>
        <row r="53">
          <cell r="H53" t="str">
            <v>105108-HOSPITAL LOS VILOS</v>
          </cell>
          <cell r="I53">
            <v>3</v>
          </cell>
          <cell r="J53">
            <v>2</v>
          </cell>
          <cell r="K53"/>
          <cell r="L53">
            <v>1</v>
          </cell>
          <cell r="M53"/>
          <cell r="N53"/>
          <cell r="O53"/>
          <cell r="P53">
            <v>6</v>
          </cell>
        </row>
        <row r="54">
          <cell r="H54" t="str">
            <v xml:space="preserve">105478-P.S.R. CAIMANES                   </v>
          </cell>
          <cell r="I54"/>
          <cell r="J54"/>
          <cell r="K54">
            <v>18</v>
          </cell>
          <cell r="L54">
            <v>18</v>
          </cell>
          <cell r="M54">
            <v>23</v>
          </cell>
          <cell r="N54"/>
          <cell r="O54"/>
          <cell r="P54">
            <v>59</v>
          </cell>
        </row>
        <row r="55">
          <cell r="H55" t="str">
            <v>105479-P.S.R. GUANGUALI</v>
          </cell>
          <cell r="I55"/>
          <cell r="J55"/>
          <cell r="K55"/>
          <cell r="L55"/>
          <cell r="M55">
            <v>8</v>
          </cell>
          <cell r="N55"/>
          <cell r="O55"/>
          <cell r="P55">
            <v>8</v>
          </cell>
        </row>
        <row r="56">
          <cell r="H56" t="str">
            <v>105480-P.S.R. QUILIMARI</v>
          </cell>
          <cell r="I56"/>
          <cell r="J56"/>
          <cell r="K56"/>
          <cell r="L56"/>
          <cell r="M56">
            <v>15</v>
          </cell>
          <cell r="N56"/>
          <cell r="O56"/>
          <cell r="P56">
            <v>15</v>
          </cell>
        </row>
        <row r="57">
          <cell r="H57" t="str">
            <v>105511-P.S.R. LOS CONDORES</v>
          </cell>
          <cell r="I57"/>
          <cell r="J57"/>
          <cell r="K57"/>
          <cell r="L57"/>
          <cell r="M57">
            <v>3</v>
          </cell>
          <cell r="N57"/>
          <cell r="O57"/>
          <cell r="P57">
            <v>3</v>
          </cell>
        </row>
        <row r="58">
          <cell r="H58" t="str">
            <v>Total 04203-LOS VILOS</v>
          </cell>
          <cell r="I58">
            <v>3</v>
          </cell>
          <cell r="J58">
            <v>2</v>
          </cell>
          <cell r="K58">
            <v>18</v>
          </cell>
          <cell r="L58">
            <v>19</v>
          </cell>
          <cell r="M58">
            <v>49</v>
          </cell>
          <cell r="N58"/>
          <cell r="O58"/>
          <cell r="P58">
            <v>91</v>
          </cell>
        </row>
        <row r="59">
          <cell r="H59" t="str">
            <v>04204-SALAMANCA</v>
          </cell>
          <cell r="I59"/>
          <cell r="J59"/>
          <cell r="K59"/>
          <cell r="L59"/>
          <cell r="M59"/>
          <cell r="N59"/>
          <cell r="O59"/>
          <cell r="P59"/>
        </row>
        <row r="60">
          <cell r="H60" t="str">
            <v>105104-HOSPITAL SALAMANCA</v>
          </cell>
          <cell r="I60"/>
          <cell r="J60"/>
          <cell r="K60"/>
          <cell r="L60"/>
          <cell r="M60">
            <v>57</v>
          </cell>
          <cell r="N60"/>
          <cell r="O60">
            <v>2</v>
          </cell>
          <cell r="P60">
            <v>59</v>
          </cell>
        </row>
        <row r="61">
          <cell r="H61" t="str">
            <v xml:space="preserve">105452-P.S.R. CUNCUMEN                 </v>
          </cell>
          <cell r="I61"/>
          <cell r="J61"/>
          <cell r="K61"/>
          <cell r="L61"/>
          <cell r="M61">
            <v>14</v>
          </cell>
          <cell r="N61"/>
          <cell r="O61">
            <v>7</v>
          </cell>
          <cell r="P61">
            <v>21</v>
          </cell>
        </row>
        <row r="62">
          <cell r="H62" t="str">
            <v>105456-P.S.R. LLIMPO</v>
          </cell>
          <cell r="I62"/>
          <cell r="J62"/>
          <cell r="K62"/>
          <cell r="L62"/>
          <cell r="M62">
            <v>2</v>
          </cell>
          <cell r="N62"/>
          <cell r="O62">
            <v>2</v>
          </cell>
          <cell r="P62">
            <v>4</v>
          </cell>
        </row>
        <row r="63">
          <cell r="H63" t="str">
            <v>105491-P.S.R. QUELEN BAJO</v>
          </cell>
          <cell r="I63"/>
          <cell r="J63"/>
          <cell r="K63"/>
          <cell r="L63"/>
          <cell r="M63"/>
          <cell r="N63"/>
          <cell r="O63">
            <v>5</v>
          </cell>
          <cell r="P63">
            <v>5</v>
          </cell>
        </row>
        <row r="64">
          <cell r="H64" t="str">
            <v>105492-P.S.R. CAMISA</v>
          </cell>
          <cell r="I64"/>
          <cell r="J64"/>
          <cell r="K64"/>
          <cell r="L64"/>
          <cell r="M64"/>
          <cell r="N64"/>
          <cell r="O64">
            <v>3</v>
          </cell>
          <cell r="P64">
            <v>3</v>
          </cell>
        </row>
        <row r="65">
          <cell r="H65" t="str">
            <v>105501-P.S.R. ARBOLEDA GRANDE</v>
          </cell>
          <cell r="I65"/>
          <cell r="J65"/>
          <cell r="K65"/>
          <cell r="L65"/>
          <cell r="M65">
            <v>0</v>
          </cell>
          <cell r="N65"/>
          <cell r="O65">
            <v>1</v>
          </cell>
          <cell r="P65">
            <v>1</v>
          </cell>
        </row>
        <row r="66">
          <cell r="H66" t="str">
            <v>Total 04204-SALAMANCA</v>
          </cell>
          <cell r="I66"/>
          <cell r="J66"/>
          <cell r="K66"/>
          <cell r="L66"/>
          <cell r="M66">
            <v>73</v>
          </cell>
          <cell r="N66"/>
          <cell r="O66">
            <v>20</v>
          </cell>
          <cell r="P66">
            <v>93</v>
          </cell>
        </row>
        <row r="67">
          <cell r="H67" t="str">
            <v>04301-OVALLE</v>
          </cell>
          <cell r="I67"/>
          <cell r="J67"/>
          <cell r="K67"/>
          <cell r="L67"/>
          <cell r="M67"/>
          <cell r="N67"/>
          <cell r="O67"/>
          <cell r="P67"/>
        </row>
        <row r="68">
          <cell r="H68" t="str">
            <v>105315-CES. RURAL C. DE TAMAYA</v>
          </cell>
          <cell r="I68"/>
          <cell r="J68"/>
          <cell r="K68"/>
          <cell r="L68">
            <v>20</v>
          </cell>
          <cell r="M68"/>
          <cell r="N68"/>
          <cell r="O68">
            <v>30</v>
          </cell>
          <cell r="P68">
            <v>50</v>
          </cell>
        </row>
        <row r="69">
          <cell r="H69" t="str">
            <v>105317-CES. JORGE JORDAN D.</v>
          </cell>
          <cell r="I69">
            <v>3</v>
          </cell>
          <cell r="J69">
            <v>4</v>
          </cell>
          <cell r="K69">
            <v>32</v>
          </cell>
          <cell r="L69">
            <v>55</v>
          </cell>
          <cell r="M69">
            <v>56</v>
          </cell>
          <cell r="N69">
            <v>16</v>
          </cell>
          <cell r="O69">
            <v>10</v>
          </cell>
          <cell r="P69">
            <v>176</v>
          </cell>
        </row>
        <row r="70">
          <cell r="H70" t="str">
            <v>105322-CES. MARCOS MACUADA</v>
          </cell>
          <cell r="I70"/>
          <cell r="J70">
            <v>1</v>
          </cell>
          <cell r="K70">
            <v>59</v>
          </cell>
          <cell r="L70">
            <v>3</v>
          </cell>
          <cell r="M70">
            <v>236</v>
          </cell>
          <cell r="N70">
            <v>135</v>
          </cell>
          <cell r="O70">
            <v>3</v>
          </cell>
          <cell r="P70">
            <v>437</v>
          </cell>
        </row>
        <row r="71">
          <cell r="H71" t="str">
            <v>105324-CES. SOTAQUI</v>
          </cell>
          <cell r="I71"/>
          <cell r="J71"/>
          <cell r="K71"/>
          <cell r="L71">
            <v>12</v>
          </cell>
          <cell r="M71">
            <v>4</v>
          </cell>
          <cell r="N71">
            <v>9</v>
          </cell>
          <cell r="O71">
            <v>3</v>
          </cell>
          <cell r="P71">
            <v>28</v>
          </cell>
        </row>
        <row r="72">
          <cell r="H72" t="str">
            <v xml:space="preserve">105416-P.S.R. CAMARICO                  </v>
          </cell>
          <cell r="I72"/>
          <cell r="J72"/>
          <cell r="K72"/>
          <cell r="L72"/>
          <cell r="M72"/>
          <cell r="N72">
            <v>4</v>
          </cell>
          <cell r="O72"/>
          <cell r="P72">
            <v>4</v>
          </cell>
        </row>
        <row r="73">
          <cell r="H73" t="str">
            <v>105417-P.S.R. ALCONES BAJOS</v>
          </cell>
          <cell r="I73"/>
          <cell r="J73"/>
          <cell r="K73"/>
          <cell r="L73"/>
          <cell r="M73"/>
          <cell r="N73">
            <v>4</v>
          </cell>
          <cell r="O73"/>
          <cell r="P73">
            <v>4</v>
          </cell>
        </row>
        <row r="74">
          <cell r="H74" t="str">
            <v>105420-P.S.R. LIMARI</v>
          </cell>
          <cell r="I74"/>
          <cell r="J74"/>
          <cell r="K74"/>
          <cell r="L74"/>
          <cell r="M74"/>
          <cell r="N74"/>
          <cell r="O74">
            <v>2</v>
          </cell>
          <cell r="P74">
            <v>2</v>
          </cell>
        </row>
        <row r="75">
          <cell r="H75" t="str">
            <v>105507-P.S.R. HUAMALATA</v>
          </cell>
          <cell r="I75"/>
          <cell r="J75"/>
          <cell r="K75"/>
          <cell r="L75"/>
          <cell r="M75"/>
          <cell r="N75">
            <v>15</v>
          </cell>
          <cell r="O75"/>
          <cell r="P75">
            <v>15</v>
          </cell>
        </row>
        <row r="76">
          <cell r="H76" t="str">
            <v>105510-P.S.R. RECOLETA</v>
          </cell>
          <cell r="I76"/>
          <cell r="J76"/>
          <cell r="K76"/>
          <cell r="L76"/>
          <cell r="M76"/>
          <cell r="N76">
            <v>14</v>
          </cell>
          <cell r="O76"/>
          <cell r="P76">
            <v>14</v>
          </cell>
        </row>
        <row r="77">
          <cell r="H77" t="str">
            <v>105722-CECOF SAN JOSE DE LA DEHESA</v>
          </cell>
          <cell r="I77"/>
          <cell r="J77"/>
          <cell r="K77"/>
          <cell r="L77">
            <v>39</v>
          </cell>
          <cell r="M77">
            <v>34</v>
          </cell>
          <cell r="N77"/>
          <cell r="O77">
            <v>7</v>
          </cell>
          <cell r="P77">
            <v>80</v>
          </cell>
        </row>
        <row r="78">
          <cell r="H78" t="str">
            <v>105723-CECOF LIMARI</v>
          </cell>
          <cell r="I78"/>
          <cell r="J78">
            <v>1</v>
          </cell>
          <cell r="K78">
            <v>7</v>
          </cell>
          <cell r="L78">
            <v>2</v>
          </cell>
          <cell r="M78">
            <v>2</v>
          </cell>
          <cell r="N78">
            <v>7</v>
          </cell>
          <cell r="O78">
            <v>3</v>
          </cell>
          <cell r="P78">
            <v>22</v>
          </cell>
        </row>
        <row r="79">
          <cell r="H79" t="str">
            <v>200258-CECOF LOS COPIHUES</v>
          </cell>
          <cell r="I79"/>
          <cell r="J79"/>
          <cell r="K79"/>
          <cell r="L79"/>
          <cell r="M79">
            <v>5</v>
          </cell>
          <cell r="N79"/>
          <cell r="O79"/>
          <cell r="P79">
            <v>5</v>
          </cell>
        </row>
        <row r="80">
          <cell r="H80" t="str">
            <v>Total 04301-OVALLE</v>
          </cell>
          <cell r="I80">
            <v>3</v>
          </cell>
          <cell r="J80">
            <v>6</v>
          </cell>
          <cell r="K80">
            <v>98</v>
          </cell>
          <cell r="L80">
            <v>131</v>
          </cell>
          <cell r="M80">
            <v>337</v>
          </cell>
          <cell r="N80">
            <v>204</v>
          </cell>
          <cell r="O80">
            <v>58</v>
          </cell>
          <cell r="P80">
            <v>837</v>
          </cell>
        </row>
        <row r="81">
          <cell r="H81" t="str">
            <v>04302-COMBARBALÁ</v>
          </cell>
          <cell r="I81"/>
          <cell r="J81"/>
          <cell r="K81"/>
          <cell r="L81"/>
          <cell r="M81"/>
          <cell r="N81"/>
          <cell r="O81"/>
          <cell r="P81"/>
        </row>
        <row r="82">
          <cell r="H82" t="str">
            <v>105441-P.S.R. MANQUEHUA</v>
          </cell>
          <cell r="I82"/>
          <cell r="J82"/>
          <cell r="K82"/>
          <cell r="L82">
            <v>5</v>
          </cell>
          <cell r="M82"/>
          <cell r="N82"/>
          <cell r="O82"/>
          <cell r="P82">
            <v>5</v>
          </cell>
        </row>
        <row r="83">
          <cell r="H83" t="str">
            <v>105460-P.S.R. COGOTI 18</v>
          </cell>
          <cell r="I83"/>
          <cell r="J83"/>
          <cell r="K83"/>
          <cell r="L83"/>
          <cell r="M83"/>
          <cell r="N83">
            <v>7</v>
          </cell>
          <cell r="O83"/>
          <cell r="P83">
            <v>7</v>
          </cell>
        </row>
        <row r="84">
          <cell r="H84" t="str">
            <v>105463-P.S.R. QUILITAPIA</v>
          </cell>
          <cell r="I84"/>
          <cell r="J84"/>
          <cell r="K84"/>
          <cell r="L84"/>
          <cell r="M84"/>
          <cell r="N84">
            <v>10</v>
          </cell>
          <cell r="O84"/>
          <cell r="P84">
            <v>10</v>
          </cell>
        </row>
        <row r="85">
          <cell r="H85" t="str">
            <v>105490-P.S.R. EL DURAZNO</v>
          </cell>
          <cell r="I85"/>
          <cell r="J85"/>
          <cell r="K85"/>
          <cell r="L85">
            <v>6</v>
          </cell>
          <cell r="M85"/>
          <cell r="N85"/>
          <cell r="O85"/>
          <cell r="P85">
            <v>6</v>
          </cell>
        </row>
        <row r="86">
          <cell r="H86" t="str">
            <v>Total 04302-COMBARBALÁ</v>
          </cell>
          <cell r="I86"/>
          <cell r="J86"/>
          <cell r="K86"/>
          <cell r="L86">
            <v>11</v>
          </cell>
          <cell r="M86"/>
          <cell r="N86">
            <v>17</v>
          </cell>
          <cell r="O86"/>
          <cell r="P86">
            <v>28</v>
          </cell>
        </row>
        <row r="87">
          <cell r="H87" t="str">
            <v>04304-MONTE PATRIA</v>
          </cell>
          <cell r="I87"/>
          <cell r="J87"/>
          <cell r="K87"/>
          <cell r="L87"/>
          <cell r="M87"/>
          <cell r="N87"/>
          <cell r="O87"/>
          <cell r="P87"/>
        </row>
        <row r="88">
          <cell r="H88" t="str">
            <v>105307-CES. RURAL MONTE PATRIA</v>
          </cell>
          <cell r="I88">
            <v>1</v>
          </cell>
          <cell r="J88">
            <v>2</v>
          </cell>
          <cell r="K88">
            <v>0</v>
          </cell>
          <cell r="L88"/>
          <cell r="M88">
            <v>26</v>
          </cell>
          <cell r="N88">
            <v>52</v>
          </cell>
          <cell r="O88">
            <v>45</v>
          </cell>
          <cell r="P88">
            <v>126</v>
          </cell>
        </row>
        <row r="89">
          <cell r="H89" t="str">
            <v>105311-CES. RURAL CHAÑARAL ALTO</v>
          </cell>
          <cell r="I89"/>
          <cell r="J89"/>
          <cell r="K89">
            <v>0</v>
          </cell>
          <cell r="L89">
            <v>12</v>
          </cell>
          <cell r="M89"/>
          <cell r="N89">
            <v>3</v>
          </cell>
          <cell r="O89">
            <v>15</v>
          </cell>
          <cell r="P89">
            <v>30</v>
          </cell>
        </row>
        <row r="90">
          <cell r="H90" t="str">
            <v>105312-CES. RURAL CAREN</v>
          </cell>
          <cell r="I90">
            <v>0</v>
          </cell>
          <cell r="J90"/>
          <cell r="K90">
            <v>3</v>
          </cell>
          <cell r="L90"/>
          <cell r="M90"/>
          <cell r="N90"/>
          <cell r="O90"/>
          <cell r="P90">
            <v>3</v>
          </cell>
        </row>
        <row r="91">
          <cell r="H91" t="str">
            <v>105318-CES. RURAL EL PALQUI</v>
          </cell>
          <cell r="I91"/>
          <cell r="J91"/>
          <cell r="K91"/>
          <cell r="L91">
            <v>32</v>
          </cell>
          <cell r="M91">
            <v>38</v>
          </cell>
          <cell r="N91">
            <v>51</v>
          </cell>
          <cell r="O91">
            <v>6</v>
          </cell>
          <cell r="P91">
            <v>127</v>
          </cell>
        </row>
        <row r="92">
          <cell r="H92" t="str">
            <v>105432-P.S.R. RAPEL</v>
          </cell>
          <cell r="I92"/>
          <cell r="J92"/>
          <cell r="K92"/>
          <cell r="L92"/>
          <cell r="M92"/>
          <cell r="N92">
            <v>22</v>
          </cell>
          <cell r="O92"/>
          <cell r="P92">
            <v>22</v>
          </cell>
        </row>
        <row r="93">
          <cell r="H93" t="str">
            <v>Total 04304-MONTE PATRIA</v>
          </cell>
          <cell r="I93">
            <v>1</v>
          </cell>
          <cell r="J93">
            <v>2</v>
          </cell>
          <cell r="K93">
            <v>3</v>
          </cell>
          <cell r="L93">
            <v>44</v>
          </cell>
          <cell r="M93">
            <v>64</v>
          </cell>
          <cell r="N93">
            <v>128</v>
          </cell>
          <cell r="O93">
            <v>66</v>
          </cell>
          <cell r="P93">
            <v>308</v>
          </cell>
        </row>
        <row r="94">
          <cell r="H94" t="str">
            <v>04304-PUNITAQUI</v>
          </cell>
          <cell r="I94"/>
          <cell r="J94"/>
          <cell r="K94"/>
          <cell r="L94"/>
          <cell r="M94"/>
          <cell r="N94"/>
          <cell r="O94"/>
          <cell r="P94"/>
        </row>
        <row r="95">
          <cell r="H95" t="str">
            <v>105308-CES. RURAL PUNITAQUI</v>
          </cell>
          <cell r="I95"/>
          <cell r="J95"/>
          <cell r="K95"/>
          <cell r="L95">
            <v>9</v>
          </cell>
          <cell r="M95"/>
          <cell r="N95">
            <v>37</v>
          </cell>
          <cell r="O95">
            <v>3</v>
          </cell>
          <cell r="P95">
            <v>49</v>
          </cell>
        </row>
        <row r="96">
          <cell r="H96" t="str">
            <v>Total 04304-PUNITAQUI</v>
          </cell>
          <cell r="I96"/>
          <cell r="J96"/>
          <cell r="K96"/>
          <cell r="L96">
            <v>9</v>
          </cell>
          <cell r="M96"/>
          <cell r="N96">
            <v>37</v>
          </cell>
          <cell r="O96">
            <v>3</v>
          </cell>
          <cell r="P96">
            <v>49</v>
          </cell>
        </row>
        <row r="97">
          <cell r="H97" t="str">
            <v>04305-RIO HURTADO</v>
          </cell>
          <cell r="I97"/>
          <cell r="J97"/>
          <cell r="K97"/>
          <cell r="L97"/>
          <cell r="M97"/>
          <cell r="N97"/>
          <cell r="O97"/>
          <cell r="P97"/>
        </row>
        <row r="98">
          <cell r="H98" t="str">
            <v>105310-CES. RURAL PICHASCA</v>
          </cell>
          <cell r="I98"/>
          <cell r="J98"/>
          <cell r="K98"/>
          <cell r="L98">
            <v>10</v>
          </cell>
          <cell r="M98">
            <v>2</v>
          </cell>
          <cell r="N98"/>
          <cell r="O98">
            <v>9</v>
          </cell>
          <cell r="P98">
            <v>21</v>
          </cell>
        </row>
        <row r="99">
          <cell r="H99" t="str">
            <v>Total 04305-RIO HURTADO</v>
          </cell>
          <cell r="I99"/>
          <cell r="J99"/>
          <cell r="K99"/>
          <cell r="L99">
            <v>10</v>
          </cell>
          <cell r="M99">
            <v>2</v>
          </cell>
          <cell r="N99"/>
          <cell r="O99">
            <v>9</v>
          </cell>
          <cell r="P99">
            <v>21</v>
          </cell>
        </row>
        <row r="100">
          <cell r="H100" t="str">
            <v>Total general</v>
          </cell>
          <cell r="I100">
            <v>47</v>
          </cell>
          <cell r="J100">
            <v>87</v>
          </cell>
          <cell r="K100">
            <v>358</v>
          </cell>
          <cell r="L100">
            <v>542</v>
          </cell>
          <cell r="M100">
            <v>1022</v>
          </cell>
          <cell r="N100">
            <v>914</v>
          </cell>
          <cell r="O100">
            <v>830</v>
          </cell>
          <cell r="P100">
            <v>3800</v>
          </cell>
        </row>
      </sheetData>
      <sheetData sheetId="17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</row>
        <row r="6">
          <cell r="H6" t="str">
            <v>105300-CES. CARDENAL CARO</v>
          </cell>
          <cell r="I6">
            <v>44</v>
          </cell>
          <cell r="J6">
            <v>75</v>
          </cell>
          <cell r="K6">
            <v>372</v>
          </cell>
          <cell r="L6">
            <v>388</v>
          </cell>
          <cell r="M6">
            <v>170</v>
          </cell>
          <cell r="N6">
            <v>115</v>
          </cell>
          <cell r="O6">
            <v>109</v>
          </cell>
          <cell r="P6">
            <v>1273</v>
          </cell>
        </row>
        <row r="7">
          <cell r="H7" t="str">
            <v>105301-CES. LAS COMPAÑIAS</v>
          </cell>
          <cell r="I7">
            <v>24</v>
          </cell>
          <cell r="J7">
            <v>14</v>
          </cell>
          <cell r="K7">
            <v>32</v>
          </cell>
          <cell r="L7">
            <v>70</v>
          </cell>
          <cell r="M7">
            <v>168</v>
          </cell>
          <cell r="N7">
            <v>117</v>
          </cell>
          <cell r="O7">
            <v>196</v>
          </cell>
          <cell r="P7">
            <v>621</v>
          </cell>
        </row>
        <row r="8">
          <cell r="H8" t="str">
            <v>105302-CES. PEDRO AGUIRRE C.</v>
          </cell>
          <cell r="I8">
            <v>67</v>
          </cell>
          <cell r="J8">
            <v>75</v>
          </cell>
          <cell r="K8">
            <v>71</v>
          </cell>
          <cell r="L8">
            <v>88</v>
          </cell>
          <cell r="M8">
            <v>332</v>
          </cell>
          <cell r="N8">
            <v>178</v>
          </cell>
          <cell r="O8">
            <v>142</v>
          </cell>
          <cell r="P8">
            <v>953</v>
          </cell>
        </row>
        <row r="9">
          <cell r="H9" t="str">
            <v>105313-CES. SCHAFFHAUSER</v>
          </cell>
          <cell r="I9">
            <v>346</v>
          </cell>
          <cell r="J9">
            <v>29</v>
          </cell>
          <cell r="K9">
            <v>622</v>
          </cell>
          <cell r="L9">
            <v>522</v>
          </cell>
          <cell r="M9">
            <v>643</v>
          </cell>
          <cell r="N9">
            <v>534</v>
          </cell>
          <cell r="O9">
            <v>740</v>
          </cell>
          <cell r="P9">
            <v>3436</v>
          </cell>
        </row>
        <row r="10">
          <cell r="H10" t="str">
            <v>105319-CES. CARDENAL R.S.H.</v>
          </cell>
          <cell r="I10">
            <v>113</v>
          </cell>
          <cell r="J10">
            <v>76</v>
          </cell>
          <cell r="K10">
            <v>105</v>
          </cell>
          <cell r="L10">
            <v>105</v>
          </cell>
          <cell r="M10">
            <v>167</v>
          </cell>
          <cell r="N10">
            <v>129</v>
          </cell>
          <cell r="O10">
            <v>129</v>
          </cell>
          <cell r="P10">
            <v>824</v>
          </cell>
        </row>
        <row r="11">
          <cell r="H11" t="str">
            <v>105325-CESFAM JUAN PABLO II</v>
          </cell>
          <cell r="I11">
            <v>33</v>
          </cell>
          <cell r="J11">
            <v>33</v>
          </cell>
          <cell r="K11">
            <v>54</v>
          </cell>
          <cell r="L11">
            <v>41</v>
          </cell>
          <cell r="M11">
            <v>48</v>
          </cell>
          <cell r="N11">
            <v>273</v>
          </cell>
          <cell r="O11">
            <v>92</v>
          </cell>
          <cell r="P11">
            <v>574</v>
          </cell>
        </row>
        <row r="12">
          <cell r="H12" t="str">
            <v xml:space="preserve">105400-P.S.R. ALGARROBITO            </v>
          </cell>
          <cell r="I12">
            <v>8</v>
          </cell>
          <cell r="J12"/>
          <cell r="K12">
            <v>12</v>
          </cell>
          <cell r="L12">
            <v>2</v>
          </cell>
          <cell r="M12">
            <v>54</v>
          </cell>
          <cell r="N12">
            <v>107</v>
          </cell>
          <cell r="O12">
            <v>51</v>
          </cell>
          <cell r="P12">
            <v>234</v>
          </cell>
        </row>
        <row r="13">
          <cell r="H13" t="str">
            <v>105401-P.S.R. LAS ROJAS</v>
          </cell>
          <cell r="I13"/>
          <cell r="J13"/>
          <cell r="K13">
            <v>2</v>
          </cell>
          <cell r="L13">
            <v>0</v>
          </cell>
          <cell r="M13">
            <v>3</v>
          </cell>
          <cell r="N13">
            <v>1</v>
          </cell>
          <cell r="O13">
            <v>1</v>
          </cell>
          <cell r="P13">
            <v>7</v>
          </cell>
        </row>
        <row r="14">
          <cell r="H14" t="str">
            <v>105402-P.S.R. EL ROMERO</v>
          </cell>
          <cell r="I14">
            <v>2</v>
          </cell>
          <cell r="J14"/>
          <cell r="K14">
            <v>1</v>
          </cell>
          <cell r="L14">
            <v>14</v>
          </cell>
          <cell r="M14">
            <v>16</v>
          </cell>
          <cell r="N14">
            <v>1</v>
          </cell>
          <cell r="O14">
            <v>1</v>
          </cell>
          <cell r="P14">
            <v>35</v>
          </cell>
        </row>
        <row r="15">
          <cell r="H15" t="str">
            <v>105499-P.S.R. LAMBERT</v>
          </cell>
          <cell r="I15">
            <v>1</v>
          </cell>
          <cell r="J15"/>
          <cell r="K15">
            <v>1</v>
          </cell>
          <cell r="L15">
            <v>1</v>
          </cell>
          <cell r="M15"/>
          <cell r="N15"/>
          <cell r="O15">
            <v>3</v>
          </cell>
          <cell r="P15">
            <v>6</v>
          </cell>
        </row>
        <row r="16">
          <cell r="H16" t="str">
            <v>105700-CECOF VILLA EL INDIO</v>
          </cell>
          <cell r="I16">
            <v>17</v>
          </cell>
          <cell r="J16">
            <v>12</v>
          </cell>
          <cell r="K16">
            <v>21</v>
          </cell>
          <cell r="L16">
            <v>164</v>
          </cell>
          <cell r="M16">
            <v>18</v>
          </cell>
          <cell r="N16">
            <v>12</v>
          </cell>
          <cell r="O16">
            <v>10</v>
          </cell>
          <cell r="P16">
            <v>254</v>
          </cell>
        </row>
        <row r="17">
          <cell r="H17" t="str">
            <v>105702-CECOF VILLA LAMBERT</v>
          </cell>
          <cell r="I17"/>
          <cell r="J17"/>
          <cell r="K17"/>
          <cell r="L17"/>
          <cell r="M17"/>
          <cell r="N17"/>
          <cell r="O17">
            <v>1</v>
          </cell>
          <cell r="P17">
            <v>1</v>
          </cell>
        </row>
        <row r="18">
          <cell r="H18" t="str">
            <v>Total 04101-LA SERENA</v>
          </cell>
          <cell r="I18">
            <v>655</v>
          </cell>
          <cell r="J18">
            <v>314</v>
          </cell>
          <cell r="K18">
            <v>1293</v>
          </cell>
          <cell r="L18">
            <v>1395</v>
          </cell>
          <cell r="M18">
            <v>1619</v>
          </cell>
          <cell r="N18">
            <v>1467</v>
          </cell>
          <cell r="O18">
            <v>1475</v>
          </cell>
          <cell r="P18">
            <v>8218</v>
          </cell>
        </row>
        <row r="19">
          <cell r="H19" t="str">
            <v>04102-COQUIMBO</v>
          </cell>
          <cell r="I19"/>
          <cell r="J19"/>
          <cell r="K19"/>
          <cell r="L19"/>
          <cell r="M19"/>
          <cell r="N19"/>
          <cell r="O19"/>
          <cell r="P19"/>
        </row>
        <row r="20">
          <cell r="H20" t="str">
            <v>105303-CES. SAN JUAN</v>
          </cell>
          <cell r="I20">
            <v>104</v>
          </cell>
          <cell r="J20">
            <v>87</v>
          </cell>
          <cell r="K20">
            <v>96</v>
          </cell>
          <cell r="L20">
            <v>57</v>
          </cell>
          <cell r="M20">
            <v>126</v>
          </cell>
          <cell r="N20">
            <v>124</v>
          </cell>
          <cell r="O20">
            <v>252</v>
          </cell>
          <cell r="P20">
            <v>846</v>
          </cell>
        </row>
        <row r="21">
          <cell r="H21" t="str">
            <v>105304-CES. SANTA CECILIA</v>
          </cell>
          <cell r="I21">
            <v>131</v>
          </cell>
          <cell r="J21">
            <v>145</v>
          </cell>
          <cell r="K21">
            <v>286</v>
          </cell>
          <cell r="L21">
            <v>253</v>
          </cell>
          <cell r="M21">
            <v>241</v>
          </cell>
          <cell r="N21">
            <v>132</v>
          </cell>
          <cell r="O21">
            <v>255</v>
          </cell>
          <cell r="P21">
            <v>1443</v>
          </cell>
        </row>
        <row r="22">
          <cell r="H22" t="str">
            <v>105305-CES. TIERRAS BLANCAS</v>
          </cell>
          <cell r="I22">
            <v>306</v>
          </cell>
          <cell r="J22">
            <v>298</v>
          </cell>
          <cell r="K22">
            <v>304</v>
          </cell>
          <cell r="L22">
            <v>495</v>
          </cell>
          <cell r="M22">
            <v>402</v>
          </cell>
          <cell r="N22">
            <v>279</v>
          </cell>
          <cell r="O22">
            <v>339</v>
          </cell>
          <cell r="P22">
            <v>2423</v>
          </cell>
        </row>
        <row r="23">
          <cell r="H23" t="str">
            <v>105321-CES. RURAL  TONGOY</v>
          </cell>
          <cell r="I23">
            <v>23</v>
          </cell>
          <cell r="J23">
            <v>30</v>
          </cell>
          <cell r="K23">
            <v>75</v>
          </cell>
          <cell r="L23">
            <v>34</v>
          </cell>
          <cell r="M23">
            <v>44</v>
          </cell>
          <cell r="N23">
            <v>60</v>
          </cell>
          <cell r="O23">
            <v>38</v>
          </cell>
          <cell r="P23">
            <v>304</v>
          </cell>
        </row>
        <row r="24">
          <cell r="H24" t="str">
            <v>105323-CES. DR. SERGIO AGUILAR</v>
          </cell>
          <cell r="I24">
            <v>358</v>
          </cell>
          <cell r="J24">
            <v>289</v>
          </cell>
          <cell r="K24">
            <v>292</v>
          </cell>
          <cell r="L24">
            <v>290</v>
          </cell>
          <cell r="M24">
            <v>261</v>
          </cell>
          <cell r="N24">
            <v>310</v>
          </cell>
          <cell r="O24">
            <v>331</v>
          </cell>
          <cell r="P24">
            <v>2131</v>
          </cell>
        </row>
        <row r="25">
          <cell r="H25" t="str">
            <v>105405-P.S.R. GUANAQUEROS</v>
          </cell>
          <cell r="I25">
            <v>13</v>
          </cell>
          <cell r="J25">
            <v>8</v>
          </cell>
          <cell r="K25">
            <v>5</v>
          </cell>
          <cell r="L25">
            <v>9</v>
          </cell>
          <cell r="M25">
            <v>57</v>
          </cell>
          <cell r="N25">
            <v>64</v>
          </cell>
          <cell r="O25">
            <v>7</v>
          </cell>
          <cell r="P25">
            <v>163</v>
          </cell>
        </row>
        <row r="26">
          <cell r="H26" t="str">
            <v>105406-P.S.R. PAN DE AZUCAR</v>
          </cell>
          <cell r="I26">
            <v>65</v>
          </cell>
          <cell r="J26">
            <v>48</v>
          </cell>
          <cell r="K26">
            <v>49</v>
          </cell>
          <cell r="L26">
            <v>24</v>
          </cell>
          <cell r="M26">
            <v>68</v>
          </cell>
          <cell r="N26">
            <v>54</v>
          </cell>
          <cell r="O26">
            <v>54</v>
          </cell>
          <cell r="P26">
            <v>362</v>
          </cell>
        </row>
        <row r="27">
          <cell r="H27" t="str">
            <v>105407-P.S.R. TAMBILLOS</v>
          </cell>
          <cell r="I27"/>
          <cell r="J27"/>
          <cell r="K27"/>
          <cell r="L27"/>
          <cell r="M27"/>
          <cell r="N27">
            <v>6</v>
          </cell>
          <cell r="O27">
            <v>1</v>
          </cell>
          <cell r="P27">
            <v>7</v>
          </cell>
        </row>
        <row r="28">
          <cell r="H28" t="str">
            <v>105705-CECOF EL ALBA</v>
          </cell>
          <cell r="I28">
            <v>53</v>
          </cell>
          <cell r="J28">
            <v>53</v>
          </cell>
          <cell r="K28">
            <v>44</v>
          </cell>
          <cell r="L28">
            <v>26</v>
          </cell>
          <cell r="M28">
            <v>50</v>
          </cell>
          <cell r="N28">
            <v>44</v>
          </cell>
          <cell r="O28">
            <v>51</v>
          </cell>
          <cell r="P28">
            <v>321</v>
          </cell>
        </row>
        <row r="29">
          <cell r="H29" t="str">
            <v>200273-CECOF PUNTA MIRA</v>
          </cell>
          <cell r="I29">
            <v>25</v>
          </cell>
          <cell r="J29">
            <v>51</v>
          </cell>
          <cell r="K29">
            <v>73</v>
          </cell>
          <cell r="L29">
            <v>35</v>
          </cell>
          <cell r="M29">
            <v>70</v>
          </cell>
          <cell r="N29">
            <v>50</v>
          </cell>
          <cell r="O29">
            <v>38</v>
          </cell>
          <cell r="P29">
            <v>342</v>
          </cell>
        </row>
        <row r="30">
          <cell r="H30" t="str">
            <v>Total 04102-COQUIMBO</v>
          </cell>
          <cell r="I30">
            <v>1078</v>
          </cell>
          <cell r="J30">
            <v>1009</v>
          </cell>
          <cell r="K30">
            <v>1224</v>
          </cell>
          <cell r="L30">
            <v>1223</v>
          </cell>
          <cell r="M30">
            <v>1319</v>
          </cell>
          <cell r="N30">
            <v>1123</v>
          </cell>
          <cell r="O30">
            <v>1366</v>
          </cell>
          <cell r="P30">
            <v>8342</v>
          </cell>
        </row>
        <row r="31">
          <cell r="H31" t="str">
            <v>04103-ANDACOLLO</v>
          </cell>
          <cell r="I31"/>
          <cell r="J31"/>
          <cell r="K31"/>
          <cell r="L31"/>
          <cell r="M31"/>
          <cell r="N31"/>
          <cell r="O31"/>
          <cell r="P31"/>
        </row>
        <row r="32">
          <cell r="H32" t="str">
            <v>105106-HOSPITAL ANDACOLLO</v>
          </cell>
          <cell r="I32"/>
          <cell r="J32">
            <v>14</v>
          </cell>
          <cell r="K32">
            <v>16</v>
          </cell>
          <cell r="L32">
            <v>11</v>
          </cell>
          <cell r="M32">
            <v>26</v>
          </cell>
          <cell r="N32">
            <v>21</v>
          </cell>
          <cell r="O32">
            <v>147</v>
          </cell>
          <cell r="P32">
            <v>235</v>
          </cell>
        </row>
        <row r="33">
          <cell r="H33" t="str">
            <v>Total 04103-ANDACOLLO</v>
          </cell>
          <cell r="I33"/>
          <cell r="J33">
            <v>14</v>
          </cell>
          <cell r="K33">
            <v>16</v>
          </cell>
          <cell r="L33">
            <v>11</v>
          </cell>
          <cell r="M33">
            <v>26</v>
          </cell>
          <cell r="N33">
            <v>21</v>
          </cell>
          <cell r="O33">
            <v>147</v>
          </cell>
          <cell r="P33">
            <v>235</v>
          </cell>
        </row>
        <row r="34">
          <cell r="H34" t="str">
            <v>04104-LA HIGUERA</v>
          </cell>
          <cell r="I34"/>
          <cell r="J34"/>
          <cell r="K34"/>
          <cell r="L34"/>
          <cell r="M34"/>
          <cell r="N34"/>
          <cell r="O34"/>
          <cell r="P34"/>
        </row>
        <row r="35">
          <cell r="H35" t="str">
            <v>105314-CES. LA HIGUERA</v>
          </cell>
          <cell r="I35"/>
          <cell r="J35"/>
          <cell r="K35">
            <v>0</v>
          </cell>
          <cell r="L35">
            <v>11</v>
          </cell>
          <cell r="M35">
            <v>75</v>
          </cell>
          <cell r="N35">
            <v>7</v>
          </cell>
          <cell r="O35"/>
          <cell r="P35">
            <v>93</v>
          </cell>
        </row>
        <row r="36">
          <cell r="H36" t="str">
            <v xml:space="preserve">105500-P.S.R. CALETA HORNOS        </v>
          </cell>
          <cell r="I36"/>
          <cell r="J36"/>
          <cell r="K36"/>
          <cell r="L36"/>
          <cell r="M36">
            <v>16</v>
          </cell>
          <cell r="N36">
            <v>37</v>
          </cell>
          <cell r="O36">
            <v>6</v>
          </cell>
          <cell r="P36">
            <v>59</v>
          </cell>
        </row>
        <row r="37">
          <cell r="H37" t="str">
            <v>105505-P.S.R. LOS CHOROS</v>
          </cell>
          <cell r="I37"/>
          <cell r="J37"/>
          <cell r="K37"/>
          <cell r="L37">
            <v>1</v>
          </cell>
          <cell r="M37">
            <v>24</v>
          </cell>
          <cell r="N37">
            <v>5</v>
          </cell>
          <cell r="O37">
            <v>1</v>
          </cell>
          <cell r="P37">
            <v>31</v>
          </cell>
        </row>
        <row r="38">
          <cell r="H38" t="str">
            <v>105506-P.S.R. EL TRAPICHE</v>
          </cell>
          <cell r="I38"/>
          <cell r="J38"/>
          <cell r="K38"/>
          <cell r="L38">
            <v>8</v>
          </cell>
          <cell r="M38">
            <v>18</v>
          </cell>
          <cell r="N38">
            <v>8</v>
          </cell>
          <cell r="O38"/>
          <cell r="P38">
            <v>34</v>
          </cell>
        </row>
        <row r="39">
          <cell r="H39" t="str">
            <v>Total 04104-LA HIGUERA</v>
          </cell>
          <cell r="I39"/>
          <cell r="J39"/>
          <cell r="K39">
            <v>0</v>
          </cell>
          <cell r="L39">
            <v>20</v>
          </cell>
          <cell r="M39">
            <v>133</v>
          </cell>
          <cell r="N39">
            <v>57</v>
          </cell>
          <cell r="O39">
            <v>7</v>
          </cell>
          <cell r="P39">
            <v>217</v>
          </cell>
        </row>
        <row r="40">
          <cell r="H40" t="str">
            <v>04105-PAIHUANO</v>
          </cell>
          <cell r="I40"/>
          <cell r="J40"/>
          <cell r="K40"/>
          <cell r="L40"/>
          <cell r="M40"/>
          <cell r="N40"/>
          <cell r="O40"/>
          <cell r="P40"/>
        </row>
        <row r="41">
          <cell r="H41" t="str">
            <v>105306-CES. PAIHUANO</v>
          </cell>
          <cell r="I41">
            <v>4</v>
          </cell>
          <cell r="J41">
            <v>2</v>
          </cell>
          <cell r="K41">
            <v>8</v>
          </cell>
          <cell r="L41">
            <v>11</v>
          </cell>
          <cell r="M41">
            <v>46</v>
          </cell>
          <cell r="N41">
            <v>21</v>
          </cell>
          <cell r="O41">
            <v>10</v>
          </cell>
          <cell r="P41">
            <v>102</v>
          </cell>
        </row>
        <row r="42">
          <cell r="H42" t="str">
            <v>105475-P.S.R. HORCON</v>
          </cell>
          <cell r="I42"/>
          <cell r="J42"/>
          <cell r="K42"/>
          <cell r="L42">
            <v>1</v>
          </cell>
          <cell r="M42"/>
          <cell r="N42">
            <v>20</v>
          </cell>
          <cell r="O42">
            <v>1</v>
          </cell>
          <cell r="P42">
            <v>22</v>
          </cell>
        </row>
        <row r="43">
          <cell r="H43" t="str">
            <v>105476-P.S.R. MONTE GRANDE</v>
          </cell>
          <cell r="I43">
            <v>1</v>
          </cell>
          <cell r="J43">
            <v>1</v>
          </cell>
          <cell r="K43">
            <v>2</v>
          </cell>
          <cell r="L43">
            <v>3</v>
          </cell>
          <cell r="M43">
            <v>27</v>
          </cell>
          <cell r="N43">
            <v>8</v>
          </cell>
          <cell r="O43">
            <v>2</v>
          </cell>
          <cell r="P43">
            <v>44</v>
          </cell>
        </row>
        <row r="44">
          <cell r="H44" t="str">
            <v>105477-P.S.R. PISCO ELQUI</v>
          </cell>
          <cell r="I44"/>
          <cell r="J44">
            <v>2</v>
          </cell>
          <cell r="K44">
            <v>2</v>
          </cell>
          <cell r="L44">
            <v>7</v>
          </cell>
          <cell r="M44">
            <v>7</v>
          </cell>
          <cell r="N44">
            <v>45</v>
          </cell>
          <cell r="O44"/>
          <cell r="P44">
            <v>63</v>
          </cell>
        </row>
        <row r="45">
          <cell r="H45" t="str">
            <v>Total 04105-PAIHUANO</v>
          </cell>
          <cell r="I45">
            <v>5</v>
          </cell>
          <cell r="J45">
            <v>5</v>
          </cell>
          <cell r="K45">
            <v>12</v>
          </cell>
          <cell r="L45">
            <v>22</v>
          </cell>
          <cell r="M45">
            <v>80</v>
          </cell>
          <cell r="N45">
            <v>94</v>
          </cell>
          <cell r="O45">
            <v>13</v>
          </cell>
          <cell r="P45">
            <v>231</v>
          </cell>
        </row>
        <row r="46">
          <cell r="H46" t="str">
            <v>04106-VICUÑA</v>
          </cell>
          <cell r="I46"/>
          <cell r="J46"/>
          <cell r="K46"/>
          <cell r="L46"/>
          <cell r="M46"/>
          <cell r="N46"/>
          <cell r="O46"/>
          <cell r="P46"/>
        </row>
        <row r="47">
          <cell r="H47" t="str">
            <v>105107-HOSPITAL VICUÑA</v>
          </cell>
          <cell r="I47">
            <v>36</v>
          </cell>
          <cell r="J47">
            <v>38</v>
          </cell>
          <cell r="K47">
            <v>38</v>
          </cell>
          <cell r="L47">
            <v>34</v>
          </cell>
          <cell r="M47">
            <v>31</v>
          </cell>
          <cell r="N47">
            <v>52</v>
          </cell>
          <cell r="O47">
            <v>38</v>
          </cell>
          <cell r="P47">
            <v>267</v>
          </cell>
        </row>
        <row r="48">
          <cell r="H48" t="str">
            <v>105467-P.S.R. DIAGUITAS</v>
          </cell>
          <cell r="I48">
            <v>19</v>
          </cell>
          <cell r="J48">
            <v>5</v>
          </cell>
          <cell r="K48">
            <v>56</v>
          </cell>
          <cell r="L48">
            <v>45</v>
          </cell>
          <cell r="M48">
            <v>79</v>
          </cell>
          <cell r="N48">
            <v>58</v>
          </cell>
          <cell r="O48">
            <v>98</v>
          </cell>
          <cell r="P48">
            <v>360</v>
          </cell>
        </row>
        <row r="49">
          <cell r="H49" t="str">
            <v>105469-P.S.R. EL TAMBO</v>
          </cell>
          <cell r="I49">
            <v>5</v>
          </cell>
          <cell r="J49">
            <v>18</v>
          </cell>
          <cell r="K49">
            <v>56</v>
          </cell>
          <cell r="L49">
            <v>12</v>
          </cell>
          <cell r="M49">
            <v>29</v>
          </cell>
          <cell r="N49">
            <v>16</v>
          </cell>
          <cell r="O49">
            <v>21</v>
          </cell>
          <cell r="P49">
            <v>157</v>
          </cell>
        </row>
        <row r="50">
          <cell r="H50" t="str">
            <v>105502-P.S.R. CALINGASTA</v>
          </cell>
          <cell r="I50">
            <v>5</v>
          </cell>
          <cell r="J50">
            <v>3</v>
          </cell>
          <cell r="K50">
            <v>6</v>
          </cell>
          <cell r="L50">
            <v>46</v>
          </cell>
          <cell r="M50">
            <v>44</v>
          </cell>
          <cell r="N50">
            <v>27</v>
          </cell>
          <cell r="O50">
            <v>20</v>
          </cell>
          <cell r="P50">
            <v>151</v>
          </cell>
        </row>
        <row r="51">
          <cell r="H51" t="str">
            <v>Total 04106-VICUÑA</v>
          </cell>
          <cell r="I51">
            <v>65</v>
          </cell>
          <cell r="J51">
            <v>64</v>
          </cell>
          <cell r="K51">
            <v>156</v>
          </cell>
          <cell r="L51">
            <v>137</v>
          </cell>
          <cell r="M51">
            <v>183</v>
          </cell>
          <cell r="N51">
            <v>153</v>
          </cell>
          <cell r="O51">
            <v>177</v>
          </cell>
          <cell r="P51">
            <v>935</v>
          </cell>
        </row>
        <row r="52">
          <cell r="H52" t="str">
            <v>04201-ILLAPEL</v>
          </cell>
          <cell r="I52"/>
          <cell r="J52"/>
          <cell r="K52"/>
          <cell r="L52"/>
          <cell r="M52"/>
          <cell r="N52"/>
          <cell r="O52"/>
          <cell r="P52"/>
        </row>
        <row r="53">
          <cell r="H53" t="str">
            <v>105103-HOSPITAL ILLAPEL</v>
          </cell>
          <cell r="I53">
            <v>51</v>
          </cell>
          <cell r="J53">
            <v>71</v>
          </cell>
          <cell r="K53">
            <v>71</v>
          </cell>
          <cell r="L53">
            <v>24</v>
          </cell>
          <cell r="M53">
            <v>31</v>
          </cell>
          <cell r="N53">
            <v>31</v>
          </cell>
          <cell r="O53">
            <v>104</v>
          </cell>
          <cell r="P53">
            <v>383</v>
          </cell>
        </row>
        <row r="54">
          <cell r="H54" t="str">
            <v>105326-CESFAM SAN RAFAEL</v>
          </cell>
          <cell r="I54">
            <v>2</v>
          </cell>
          <cell r="J54">
            <v>41</v>
          </cell>
          <cell r="K54">
            <v>7</v>
          </cell>
          <cell r="L54">
            <v>85</v>
          </cell>
          <cell r="M54">
            <v>0</v>
          </cell>
          <cell r="N54">
            <v>101</v>
          </cell>
          <cell r="O54">
            <v>26</v>
          </cell>
          <cell r="P54">
            <v>262</v>
          </cell>
        </row>
        <row r="55">
          <cell r="H55" t="str">
            <v xml:space="preserve">105443-P.S.R. CARCAMO                   </v>
          </cell>
          <cell r="I55"/>
          <cell r="J55">
            <v>8</v>
          </cell>
          <cell r="K55"/>
          <cell r="L55">
            <v>5</v>
          </cell>
          <cell r="M55">
            <v>7</v>
          </cell>
          <cell r="N55">
            <v>14</v>
          </cell>
          <cell r="O55">
            <v>2</v>
          </cell>
          <cell r="P55">
            <v>36</v>
          </cell>
        </row>
        <row r="56">
          <cell r="H56" t="str">
            <v>105444-P.S.R. HUINTIL</v>
          </cell>
          <cell r="I56"/>
          <cell r="J56"/>
          <cell r="K56"/>
          <cell r="L56"/>
          <cell r="M56">
            <v>5</v>
          </cell>
          <cell r="N56">
            <v>5</v>
          </cell>
          <cell r="O56">
            <v>10</v>
          </cell>
          <cell r="P56">
            <v>20</v>
          </cell>
        </row>
        <row r="57">
          <cell r="H57" t="str">
            <v>105445-P.S.R. LIMAHUIDA</v>
          </cell>
          <cell r="I57"/>
          <cell r="J57">
            <v>0</v>
          </cell>
          <cell r="K57"/>
          <cell r="L57"/>
          <cell r="M57">
            <v>1</v>
          </cell>
          <cell r="N57">
            <v>16</v>
          </cell>
          <cell r="O57"/>
          <cell r="P57">
            <v>17</v>
          </cell>
        </row>
        <row r="58">
          <cell r="H58" t="str">
            <v>105447-P.S.R. PERALILLO</v>
          </cell>
          <cell r="I58"/>
          <cell r="J58">
            <v>1</v>
          </cell>
          <cell r="K58"/>
          <cell r="L58"/>
          <cell r="M58">
            <v>6</v>
          </cell>
          <cell r="N58">
            <v>7</v>
          </cell>
          <cell r="O58">
            <v>3</v>
          </cell>
          <cell r="P58">
            <v>17</v>
          </cell>
        </row>
        <row r="59">
          <cell r="H59" t="str">
            <v>105448-P.S.R. SANTA VIRGINIA</v>
          </cell>
          <cell r="I59"/>
          <cell r="J59"/>
          <cell r="K59"/>
          <cell r="L59"/>
          <cell r="M59"/>
          <cell r="N59">
            <v>2</v>
          </cell>
          <cell r="O59">
            <v>8</v>
          </cell>
          <cell r="P59">
            <v>10</v>
          </cell>
        </row>
        <row r="60">
          <cell r="H60" t="str">
            <v>105485-P.S.R. PLAN DE HORNOS</v>
          </cell>
          <cell r="I60"/>
          <cell r="J60"/>
          <cell r="K60"/>
          <cell r="L60"/>
          <cell r="M60">
            <v>20</v>
          </cell>
          <cell r="N60">
            <v>269</v>
          </cell>
          <cell r="O60">
            <v>7</v>
          </cell>
          <cell r="P60">
            <v>296</v>
          </cell>
        </row>
        <row r="61">
          <cell r="H61" t="str">
            <v>105486-P.S.R. TUNGA SUR</v>
          </cell>
          <cell r="I61"/>
          <cell r="J61">
            <v>1</v>
          </cell>
          <cell r="K61"/>
          <cell r="L61"/>
          <cell r="M61">
            <v>1</v>
          </cell>
          <cell r="N61">
            <v>5</v>
          </cell>
          <cell r="O61"/>
          <cell r="P61">
            <v>7</v>
          </cell>
        </row>
        <row r="62">
          <cell r="H62" t="str">
            <v>105487-P.S.R. CAÑAS UNO</v>
          </cell>
          <cell r="I62"/>
          <cell r="J62">
            <v>13</v>
          </cell>
          <cell r="K62"/>
          <cell r="L62">
            <v>16</v>
          </cell>
          <cell r="M62">
            <v>12</v>
          </cell>
          <cell r="N62">
            <v>35</v>
          </cell>
          <cell r="O62">
            <v>5</v>
          </cell>
          <cell r="P62">
            <v>81</v>
          </cell>
        </row>
        <row r="63">
          <cell r="H63" t="str">
            <v>105496-P.S.R. PINTACURA SUR</v>
          </cell>
          <cell r="I63"/>
          <cell r="J63"/>
          <cell r="K63"/>
          <cell r="L63"/>
          <cell r="M63">
            <v>1</v>
          </cell>
          <cell r="N63">
            <v>1</v>
          </cell>
          <cell r="O63"/>
          <cell r="P63">
            <v>2</v>
          </cell>
        </row>
        <row r="64">
          <cell r="H64" t="str">
            <v>105504-P.S.R. SOCAVON</v>
          </cell>
          <cell r="I64"/>
          <cell r="J64"/>
          <cell r="K64"/>
          <cell r="L64"/>
          <cell r="M64">
            <v>4</v>
          </cell>
          <cell r="N64">
            <v>4</v>
          </cell>
          <cell r="O64">
            <v>1</v>
          </cell>
          <cell r="P64">
            <v>9</v>
          </cell>
        </row>
        <row r="65">
          <cell r="H65" t="str">
            <v>Total 04201-ILLAPEL</v>
          </cell>
          <cell r="I65">
            <v>53</v>
          </cell>
          <cell r="J65">
            <v>135</v>
          </cell>
          <cell r="K65">
            <v>78</v>
          </cell>
          <cell r="L65">
            <v>130</v>
          </cell>
          <cell r="M65">
            <v>88</v>
          </cell>
          <cell r="N65">
            <v>490</v>
          </cell>
          <cell r="O65">
            <v>166</v>
          </cell>
          <cell r="P65">
            <v>1140</v>
          </cell>
        </row>
        <row r="66">
          <cell r="H66" t="str">
            <v>04202-CANELA</v>
          </cell>
          <cell r="I66"/>
          <cell r="J66"/>
          <cell r="K66"/>
          <cell r="L66"/>
          <cell r="M66"/>
          <cell r="N66"/>
          <cell r="O66"/>
          <cell r="P66"/>
        </row>
        <row r="67">
          <cell r="H67" t="str">
            <v>105309-CES. RURAL CANELA</v>
          </cell>
          <cell r="I67">
            <v>19</v>
          </cell>
          <cell r="J67">
            <v>11</v>
          </cell>
          <cell r="K67">
            <v>5</v>
          </cell>
          <cell r="L67">
            <v>54</v>
          </cell>
          <cell r="M67">
            <v>43</v>
          </cell>
          <cell r="N67">
            <v>86</v>
          </cell>
          <cell r="O67">
            <v>93</v>
          </cell>
          <cell r="P67">
            <v>311</v>
          </cell>
        </row>
        <row r="68">
          <cell r="H68" t="str">
            <v xml:space="preserve">105450-P.S.R. MINCHA NORTE            </v>
          </cell>
          <cell r="I68">
            <v>3</v>
          </cell>
          <cell r="J68">
            <v>1</v>
          </cell>
          <cell r="K68"/>
          <cell r="L68"/>
          <cell r="M68">
            <v>7</v>
          </cell>
          <cell r="N68">
            <v>20</v>
          </cell>
          <cell r="O68">
            <v>21</v>
          </cell>
          <cell r="P68">
            <v>52</v>
          </cell>
        </row>
        <row r="69">
          <cell r="H69" t="str">
            <v>105451-P.S.R. AGUA FRIA</v>
          </cell>
          <cell r="I69">
            <v>1</v>
          </cell>
          <cell r="J69"/>
          <cell r="K69"/>
          <cell r="L69"/>
          <cell r="M69"/>
          <cell r="N69"/>
          <cell r="O69">
            <v>12</v>
          </cell>
          <cell r="P69">
            <v>13</v>
          </cell>
        </row>
        <row r="70">
          <cell r="H70" t="str">
            <v>105482-P.S.R. CANELA ALTA</v>
          </cell>
          <cell r="I70"/>
          <cell r="J70"/>
          <cell r="K70"/>
          <cell r="L70"/>
          <cell r="M70">
            <v>4</v>
          </cell>
          <cell r="N70">
            <v>6</v>
          </cell>
          <cell r="O70">
            <v>0</v>
          </cell>
          <cell r="P70">
            <v>10</v>
          </cell>
        </row>
        <row r="71">
          <cell r="H71" t="str">
            <v>105483-P.S.R. LOS RULOS</v>
          </cell>
          <cell r="I71"/>
          <cell r="J71"/>
          <cell r="K71"/>
          <cell r="L71"/>
          <cell r="M71"/>
          <cell r="N71">
            <v>7</v>
          </cell>
          <cell r="O71"/>
          <cell r="P71">
            <v>7</v>
          </cell>
        </row>
        <row r="72">
          <cell r="H72" t="str">
            <v>105484-P.S.R. HUENTELAUQUEN</v>
          </cell>
          <cell r="I72"/>
          <cell r="J72"/>
          <cell r="K72"/>
          <cell r="L72"/>
          <cell r="M72">
            <v>9</v>
          </cell>
          <cell r="N72">
            <v>7</v>
          </cell>
          <cell r="O72">
            <v>6</v>
          </cell>
          <cell r="P72">
            <v>22</v>
          </cell>
        </row>
        <row r="73">
          <cell r="H73" t="str">
            <v>Total 04202-CANELA</v>
          </cell>
          <cell r="I73">
            <v>23</v>
          </cell>
          <cell r="J73">
            <v>12</v>
          </cell>
          <cell r="K73">
            <v>5</v>
          </cell>
          <cell r="L73">
            <v>54</v>
          </cell>
          <cell r="M73">
            <v>63</v>
          </cell>
          <cell r="N73">
            <v>126</v>
          </cell>
          <cell r="O73">
            <v>132</v>
          </cell>
          <cell r="P73">
            <v>415</v>
          </cell>
        </row>
        <row r="74">
          <cell r="H74" t="str">
            <v>04203-LOS VILOS</v>
          </cell>
          <cell r="I74"/>
          <cell r="J74"/>
          <cell r="K74"/>
          <cell r="L74"/>
          <cell r="M74"/>
          <cell r="N74"/>
          <cell r="O74"/>
          <cell r="P74"/>
        </row>
        <row r="75">
          <cell r="H75" t="str">
            <v>105108-HOSPITAL LOS VILOS</v>
          </cell>
          <cell r="I75">
            <v>4</v>
          </cell>
          <cell r="J75">
            <v>8</v>
          </cell>
          <cell r="K75">
            <v>24</v>
          </cell>
          <cell r="L75">
            <v>56</v>
          </cell>
          <cell r="M75">
            <v>79</v>
          </cell>
          <cell r="N75">
            <v>87</v>
          </cell>
          <cell r="O75">
            <v>59</v>
          </cell>
          <cell r="P75">
            <v>317</v>
          </cell>
        </row>
        <row r="76">
          <cell r="H76" t="str">
            <v xml:space="preserve">105478-P.S.R. CAIMANES                   </v>
          </cell>
          <cell r="I76">
            <v>4</v>
          </cell>
          <cell r="J76">
            <v>3</v>
          </cell>
          <cell r="K76">
            <v>9</v>
          </cell>
          <cell r="L76">
            <v>33</v>
          </cell>
          <cell r="M76">
            <v>22</v>
          </cell>
          <cell r="N76">
            <v>20</v>
          </cell>
          <cell r="O76">
            <v>2</v>
          </cell>
          <cell r="P76">
            <v>93</v>
          </cell>
        </row>
        <row r="77">
          <cell r="H77" t="str">
            <v>105479-P.S.R. GUANGUALI</v>
          </cell>
          <cell r="I77">
            <v>2</v>
          </cell>
          <cell r="J77">
            <v>1</v>
          </cell>
          <cell r="K77">
            <v>4</v>
          </cell>
          <cell r="L77"/>
          <cell r="M77">
            <v>2</v>
          </cell>
          <cell r="N77">
            <v>2</v>
          </cell>
          <cell r="O77">
            <v>1</v>
          </cell>
          <cell r="P77">
            <v>12</v>
          </cell>
        </row>
        <row r="78">
          <cell r="H78" t="str">
            <v>105480-P.S.R. QUILIMARI</v>
          </cell>
          <cell r="I78"/>
          <cell r="J78"/>
          <cell r="K78">
            <v>17</v>
          </cell>
          <cell r="L78">
            <v>21</v>
          </cell>
          <cell r="M78">
            <v>24</v>
          </cell>
          <cell r="N78">
            <v>5</v>
          </cell>
          <cell r="O78">
            <v>28</v>
          </cell>
          <cell r="P78">
            <v>95</v>
          </cell>
        </row>
        <row r="79">
          <cell r="H79" t="str">
            <v>105481-P.S.R. TILAMA</v>
          </cell>
          <cell r="I79">
            <v>5</v>
          </cell>
          <cell r="J79"/>
          <cell r="K79">
            <v>2</v>
          </cell>
          <cell r="L79">
            <v>2</v>
          </cell>
          <cell r="M79"/>
          <cell r="N79">
            <v>3</v>
          </cell>
          <cell r="O79">
            <v>5</v>
          </cell>
          <cell r="P79">
            <v>17</v>
          </cell>
        </row>
        <row r="80">
          <cell r="H80" t="str">
            <v>105511-P.S.R. LOS CONDORES</v>
          </cell>
          <cell r="I80">
            <v>6</v>
          </cell>
          <cell r="J80">
            <v>2</v>
          </cell>
          <cell r="K80">
            <v>3</v>
          </cell>
          <cell r="L80">
            <v>3</v>
          </cell>
          <cell r="M80">
            <v>1</v>
          </cell>
          <cell r="N80">
            <v>6</v>
          </cell>
          <cell r="O80">
            <v>2</v>
          </cell>
          <cell r="P80">
            <v>23</v>
          </cell>
        </row>
        <row r="81">
          <cell r="H81" t="str">
            <v>Total 04203-LOS VILOS</v>
          </cell>
          <cell r="I81">
            <v>21</v>
          </cell>
          <cell r="J81">
            <v>14</v>
          </cell>
          <cell r="K81">
            <v>59</v>
          </cell>
          <cell r="L81">
            <v>115</v>
          </cell>
          <cell r="M81">
            <v>128</v>
          </cell>
          <cell r="N81">
            <v>123</v>
          </cell>
          <cell r="O81">
            <v>97</v>
          </cell>
          <cell r="P81">
            <v>557</v>
          </cell>
        </row>
        <row r="82">
          <cell r="H82" t="str">
            <v>04204-SALAMANCA</v>
          </cell>
          <cell r="I82"/>
          <cell r="J82"/>
          <cell r="K82"/>
          <cell r="L82"/>
          <cell r="M82"/>
          <cell r="N82"/>
          <cell r="O82"/>
          <cell r="P82"/>
        </row>
        <row r="83">
          <cell r="H83" t="str">
            <v>105104-HOSPITAL SALAMANCA</v>
          </cell>
          <cell r="I83">
            <v>63</v>
          </cell>
          <cell r="J83">
            <v>58</v>
          </cell>
          <cell r="K83">
            <v>106</v>
          </cell>
          <cell r="L83">
            <v>100</v>
          </cell>
          <cell r="M83">
            <v>143</v>
          </cell>
          <cell r="N83">
            <v>177</v>
          </cell>
          <cell r="O83">
            <v>92</v>
          </cell>
          <cell r="P83">
            <v>739</v>
          </cell>
        </row>
        <row r="84">
          <cell r="H84" t="str">
            <v xml:space="preserve">105452-P.S.R. CUNCUMEN                 </v>
          </cell>
          <cell r="I84">
            <v>32</v>
          </cell>
          <cell r="J84">
            <v>13</v>
          </cell>
          <cell r="K84">
            <v>43</v>
          </cell>
          <cell r="L84">
            <v>58</v>
          </cell>
          <cell r="M84">
            <v>154</v>
          </cell>
          <cell r="N84">
            <v>16</v>
          </cell>
          <cell r="O84">
            <v>15</v>
          </cell>
          <cell r="P84">
            <v>331</v>
          </cell>
        </row>
        <row r="85">
          <cell r="H85" t="str">
            <v>105453-P.S.R. TRANQUILLA</v>
          </cell>
          <cell r="I85">
            <v>20</v>
          </cell>
          <cell r="J85"/>
          <cell r="K85">
            <v>45</v>
          </cell>
          <cell r="L85">
            <v>32</v>
          </cell>
          <cell r="M85">
            <v>25</v>
          </cell>
          <cell r="N85">
            <v>7</v>
          </cell>
          <cell r="O85">
            <v>39</v>
          </cell>
          <cell r="P85">
            <v>168</v>
          </cell>
        </row>
        <row r="86">
          <cell r="H86" t="str">
            <v>105454-P.S.R. CUNLAGUA</v>
          </cell>
          <cell r="I86"/>
          <cell r="J86"/>
          <cell r="K86"/>
          <cell r="L86">
            <v>1</v>
          </cell>
          <cell r="M86"/>
          <cell r="N86"/>
          <cell r="O86"/>
          <cell r="P86">
            <v>1</v>
          </cell>
        </row>
        <row r="87">
          <cell r="H87" t="str">
            <v>105455-P.S.R. CHILLEPIN</v>
          </cell>
          <cell r="I87">
            <v>3</v>
          </cell>
          <cell r="J87">
            <v>2</v>
          </cell>
          <cell r="K87">
            <v>71</v>
          </cell>
          <cell r="L87">
            <v>75</v>
          </cell>
          <cell r="M87"/>
          <cell r="N87">
            <v>39</v>
          </cell>
          <cell r="O87">
            <v>7</v>
          </cell>
          <cell r="P87">
            <v>197</v>
          </cell>
        </row>
        <row r="88">
          <cell r="H88" t="str">
            <v>105456-P.S.R. LLIMPO</v>
          </cell>
          <cell r="I88">
            <v>3</v>
          </cell>
          <cell r="J88"/>
          <cell r="K88"/>
          <cell r="L88">
            <v>1</v>
          </cell>
          <cell r="M88">
            <v>2</v>
          </cell>
          <cell r="N88">
            <v>23</v>
          </cell>
          <cell r="O88">
            <v>5</v>
          </cell>
          <cell r="P88">
            <v>34</v>
          </cell>
        </row>
        <row r="89">
          <cell r="H89" t="str">
            <v>105457-P.S.R. SAN AGUSTIN</v>
          </cell>
          <cell r="I89">
            <v>12</v>
          </cell>
          <cell r="J89">
            <v>2</v>
          </cell>
          <cell r="K89"/>
          <cell r="L89"/>
          <cell r="M89"/>
          <cell r="N89">
            <v>13</v>
          </cell>
          <cell r="O89">
            <v>3</v>
          </cell>
          <cell r="P89">
            <v>30</v>
          </cell>
        </row>
        <row r="90">
          <cell r="H90" t="str">
            <v>105458-P.S.R. TAHUINCO</v>
          </cell>
          <cell r="I90">
            <v>41</v>
          </cell>
          <cell r="J90">
            <v>14</v>
          </cell>
          <cell r="K90">
            <v>43</v>
          </cell>
          <cell r="L90">
            <v>44</v>
          </cell>
          <cell r="M90">
            <v>33</v>
          </cell>
          <cell r="N90">
            <v>15</v>
          </cell>
          <cell r="O90">
            <v>25</v>
          </cell>
          <cell r="P90">
            <v>215</v>
          </cell>
        </row>
        <row r="91">
          <cell r="H91" t="str">
            <v>105491-P.S.R. QUELEN BAJO</v>
          </cell>
          <cell r="I91">
            <v>1</v>
          </cell>
          <cell r="J91"/>
          <cell r="K91">
            <v>4</v>
          </cell>
          <cell r="L91">
            <v>5</v>
          </cell>
          <cell r="M91">
            <v>0</v>
          </cell>
          <cell r="N91">
            <v>46</v>
          </cell>
          <cell r="O91">
            <v>21</v>
          </cell>
          <cell r="P91">
            <v>77</v>
          </cell>
        </row>
        <row r="92">
          <cell r="H92" t="str">
            <v>105492-P.S.R. CAMISA</v>
          </cell>
          <cell r="I92">
            <v>3</v>
          </cell>
          <cell r="J92">
            <v>6</v>
          </cell>
          <cell r="K92">
            <v>0</v>
          </cell>
          <cell r="L92">
            <v>5</v>
          </cell>
          <cell r="M92">
            <v>6</v>
          </cell>
          <cell r="N92">
            <v>9</v>
          </cell>
          <cell r="O92">
            <v>1</v>
          </cell>
          <cell r="P92">
            <v>30</v>
          </cell>
        </row>
        <row r="93">
          <cell r="H93" t="str">
            <v>105501-P.S.R. ARBOLEDA GRANDE</v>
          </cell>
          <cell r="I93">
            <v>5</v>
          </cell>
          <cell r="J93">
            <v>9</v>
          </cell>
          <cell r="K93">
            <v>6</v>
          </cell>
          <cell r="L93">
            <v>3</v>
          </cell>
          <cell r="M93">
            <v>4</v>
          </cell>
          <cell r="N93">
            <v>21</v>
          </cell>
          <cell r="O93">
            <v>16</v>
          </cell>
          <cell r="P93">
            <v>64</v>
          </cell>
        </row>
        <row r="94">
          <cell r="H94" t="str">
            <v>Total 04204-SALAMANCA</v>
          </cell>
          <cell r="I94">
            <v>183</v>
          </cell>
          <cell r="J94">
            <v>104</v>
          </cell>
          <cell r="K94">
            <v>318</v>
          </cell>
          <cell r="L94">
            <v>324</v>
          </cell>
          <cell r="M94">
            <v>367</v>
          </cell>
          <cell r="N94">
            <v>366</v>
          </cell>
          <cell r="O94">
            <v>224</v>
          </cell>
          <cell r="P94">
            <v>1886</v>
          </cell>
        </row>
        <row r="95">
          <cell r="H95" t="str">
            <v>04301-OVALLE</v>
          </cell>
          <cell r="I95"/>
          <cell r="J95"/>
          <cell r="K95"/>
          <cell r="L95"/>
          <cell r="M95"/>
          <cell r="N95"/>
          <cell r="O95"/>
          <cell r="P95"/>
        </row>
        <row r="96">
          <cell r="H96" t="str">
            <v>105315-CES. RURAL C. DE TAMAYA</v>
          </cell>
          <cell r="I96">
            <v>75</v>
          </cell>
          <cell r="J96">
            <v>59</v>
          </cell>
          <cell r="K96">
            <v>48</v>
          </cell>
          <cell r="L96">
            <v>53</v>
          </cell>
          <cell r="M96">
            <v>71</v>
          </cell>
          <cell r="N96">
            <v>61</v>
          </cell>
          <cell r="O96">
            <v>42</v>
          </cell>
          <cell r="P96">
            <v>409</v>
          </cell>
        </row>
        <row r="97">
          <cell r="H97" t="str">
            <v>105317-CES. JORGE JORDAN D.</v>
          </cell>
          <cell r="I97">
            <v>89</v>
          </cell>
          <cell r="J97">
            <v>65</v>
          </cell>
          <cell r="K97">
            <v>117</v>
          </cell>
          <cell r="L97">
            <v>123</v>
          </cell>
          <cell r="M97">
            <v>108</v>
          </cell>
          <cell r="N97">
            <v>145</v>
          </cell>
          <cell r="O97">
            <v>129</v>
          </cell>
          <cell r="P97">
            <v>776</v>
          </cell>
        </row>
        <row r="98">
          <cell r="H98" t="str">
            <v>105322-CES. MARCOS MACUADA</v>
          </cell>
          <cell r="I98">
            <v>219</v>
          </cell>
          <cell r="J98">
            <v>177</v>
          </cell>
          <cell r="K98">
            <v>253</v>
          </cell>
          <cell r="L98">
            <v>169</v>
          </cell>
          <cell r="M98">
            <v>321</v>
          </cell>
          <cell r="N98">
            <v>319</v>
          </cell>
          <cell r="O98">
            <v>303</v>
          </cell>
          <cell r="P98">
            <v>1761</v>
          </cell>
        </row>
        <row r="99">
          <cell r="H99" t="str">
            <v>105324-CES. SOTAQUI</v>
          </cell>
          <cell r="I99">
            <v>13</v>
          </cell>
          <cell r="J99">
            <v>23</v>
          </cell>
          <cell r="K99">
            <v>45</v>
          </cell>
          <cell r="L99">
            <v>42</v>
          </cell>
          <cell r="M99">
            <v>37</v>
          </cell>
          <cell r="N99">
            <v>69</v>
          </cell>
          <cell r="O99">
            <v>50</v>
          </cell>
          <cell r="P99">
            <v>279</v>
          </cell>
        </row>
        <row r="100">
          <cell r="H100" t="str">
            <v>105415-P.S.R. BARRAZA</v>
          </cell>
          <cell r="I100"/>
          <cell r="J100">
            <v>7</v>
          </cell>
          <cell r="K100">
            <v>2</v>
          </cell>
          <cell r="L100">
            <v>3</v>
          </cell>
          <cell r="M100">
            <v>3</v>
          </cell>
          <cell r="N100">
            <v>6</v>
          </cell>
          <cell r="O100">
            <v>7</v>
          </cell>
          <cell r="P100">
            <v>28</v>
          </cell>
        </row>
        <row r="101">
          <cell r="H101" t="str">
            <v xml:space="preserve">105416-P.S.R. CAMARICO                  </v>
          </cell>
          <cell r="I101"/>
          <cell r="J101">
            <v>1</v>
          </cell>
          <cell r="K101">
            <v>45</v>
          </cell>
          <cell r="L101">
            <v>9</v>
          </cell>
          <cell r="M101">
            <v>1</v>
          </cell>
          <cell r="N101"/>
          <cell r="O101">
            <v>22</v>
          </cell>
          <cell r="P101">
            <v>78</v>
          </cell>
        </row>
        <row r="102">
          <cell r="H102" t="str">
            <v>105417-P.S.R. ALCONES BAJOS</v>
          </cell>
          <cell r="I102">
            <v>1</v>
          </cell>
          <cell r="J102">
            <v>1</v>
          </cell>
          <cell r="K102"/>
          <cell r="L102"/>
          <cell r="M102"/>
          <cell r="N102">
            <v>20</v>
          </cell>
          <cell r="O102">
            <v>27</v>
          </cell>
          <cell r="P102">
            <v>49</v>
          </cell>
        </row>
        <row r="103">
          <cell r="H103" t="str">
            <v>105419-P.S.R. LAS SOSSAS</v>
          </cell>
          <cell r="I103"/>
          <cell r="J103"/>
          <cell r="K103"/>
          <cell r="L103"/>
          <cell r="M103"/>
          <cell r="N103">
            <v>1</v>
          </cell>
          <cell r="O103">
            <v>3</v>
          </cell>
          <cell r="P103">
            <v>4</v>
          </cell>
        </row>
        <row r="104">
          <cell r="H104" t="str">
            <v>105420-P.S.R. LIMARI</v>
          </cell>
          <cell r="I104">
            <v>2</v>
          </cell>
          <cell r="J104"/>
          <cell r="K104"/>
          <cell r="L104"/>
          <cell r="M104"/>
          <cell r="N104">
            <v>2</v>
          </cell>
          <cell r="O104">
            <v>3</v>
          </cell>
          <cell r="P104">
            <v>7</v>
          </cell>
        </row>
        <row r="105">
          <cell r="H105" t="str">
            <v>105507-P.S.R. HUAMALATA</v>
          </cell>
          <cell r="I105"/>
          <cell r="J105">
            <v>5</v>
          </cell>
          <cell r="K105">
            <v>77</v>
          </cell>
          <cell r="L105">
            <v>33</v>
          </cell>
          <cell r="M105">
            <v>5</v>
          </cell>
          <cell r="N105"/>
          <cell r="O105"/>
          <cell r="P105">
            <v>120</v>
          </cell>
        </row>
        <row r="106">
          <cell r="H106" t="str">
            <v>105510-P.S.R. RECOLETA</v>
          </cell>
          <cell r="I106"/>
          <cell r="J106"/>
          <cell r="K106"/>
          <cell r="L106">
            <v>12</v>
          </cell>
          <cell r="M106">
            <v>38</v>
          </cell>
          <cell r="N106">
            <v>10</v>
          </cell>
          <cell r="O106">
            <v>7</v>
          </cell>
          <cell r="P106">
            <v>67</v>
          </cell>
        </row>
        <row r="107">
          <cell r="H107" t="str">
            <v>105722-CECOF SAN JOSE DE LA DEHESA</v>
          </cell>
          <cell r="I107">
            <v>31</v>
          </cell>
          <cell r="J107">
            <v>26</v>
          </cell>
          <cell r="K107">
            <v>51</v>
          </cell>
          <cell r="L107">
            <v>46</v>
          </cell>
          <cell r="M107">
            <v>23</v>
          </cell>
          <cell r="N107">
            <v>22</v>
          </cell>
          <cell r="O107">
            <v>11</v>
          </cell>
          <cell r="P107">
            <v>210</v>
          </cell>
        </row>
        <row r="108">
          <cell r="H108" t="str">
            <v>105723-CECOF LIMARI</v>
          </cell>
          <cell r="I108"/>
          <cell r="J108">
            <v>13</v>
          </cell>
          <cell r="K108">
            <v>16</v>
          </cell>
          <cell r="L108">
            <v>19</v>
          </cell>
          <cell r="M108">
            <v>14</v>
          </cell>
          <cell r="N108">
            <v>12</v>
          </cell>
          <cell r="O108">
            <v>18</v>
          </cell>
          <cell r="P108">
            <v>92</v>
          </cell>
        </row>
        <row r="109">
          <cell r="H109" t="str">
            <v>200258-CECOF LOS COPIHUES</v>
          </cell>
          <cell r="I109">
            <v>22</v>
          </cell>
          <cell r="J109">
            <v>24</v>
          </cell>
          <cell r="K109">
            <v>32</v>
          </cell>
          <cell r="L109">
            <v>37</v>
          </cell>
          <cell r="M109">
            <v>33</v>
          </cell>
          <cell r="N109">
            <v>20</v>
          </cell>
          <cell r="O109">
            <v>19</v>
          </cell>
          <cell r="P109">
            <v>187</v>
          </cell>
        </row>
        <row r="110">
          <cell r="H110" t="str">
            <v>Total 04301-OVALLE</v>
          </cell>
          <cell r="I110">
            <v>452</v>
          </cell>
          <cell r="J110">
            <v>401</v>
          </cell>
          <cell r="K110">
            <v>686</v>
          </cell>
          <cell r="L110">
            <v>546</v>
          </cell>
          <cell r="M110">
            <v>654</v>
          </cell>
          <cell r="N110">
            <v>687</v>
          </cell>
          <cell r="O110">
            <v>641</v>
          </cell>
          <cell r="P110">
            <v>4067</v>
          </cell>
        </row>
        <row r="111">
          <cell r="H111" t="str">
            <v>04302-COMBARBALÁ</v>
          </cell>
          <cell r="I111"/>
          <cell r="J111"/>
          <cell r="K111"/>
          <cell r="L111"/>
          <cell r="M111"/>
          <cell r="N111"/>
          <cell r="O111"/>
          <cell r="P111"/>
        </row>
        <row r="112">
          <cell r="H112" t="str">
            <v>105105-HOSPITAL COMBARBALA</v>
          </cell>
          <cell r="I112">
            <v>12</v>
          </cell>
          <cell r="J112">
            <v>17</v>
          </cell>
          <cell r="K112">
            <v>30</v>
          </cell>
          <cell r="L112">
            <v>9</v>
          </cell>
          <cell r="M112">
            <v>43</v>
          </cell>
          <cell r="N112">
            <v>28</v>
          </cell>
          <cell r="O112">
            <v>28</v>
          </cell>
          <cell r="P112">
            <v>167</v>
          </cell>
        </row>
        <row r="113">
          <cell r="H113" t="str">
            <v>105441-P.S.R. MANQUEHUA</v>
          </cell>
          <cell r="I113"/>
          <cell r="J113"/>
          <cell r="K113">
            <v>11</v>
          </cell>
          <cell r="L113">
            <v>7</v>
          </cell>
          <cell r="M113">
            <v>19</v>
          </cell>
          <cell r="N113"/>
          <cell r="O113"/>
          <cell r="P113">
            <v>37</v>
          </cell>
        </row>
        <row r="114">
          <cell r="H114" t="str">
            <v xml:space="preserve">105459-P.S.R. BARRANCAS                </v>
          </cell>
          <cell r="I114"/>
          <cell r="J114"/>
          <cell r="K114"/>
          <cell r="L114"/>
          <cell r="M114"/>
          <cell r="N114">
            <v>17</v>
          </cell>
          <cell r="O114">
            <v>15</v>
          </cell>
          <cell r="P114">
            <v>32</v>
          </cell>
        </row>
        <row r="115">
          <cell r="H115" t="str">
            <v>105460-P.S.R. COGOTI 18</v>
          </cell>
          <cell r="I115"/>
          <cell r="J115"/>
          <cell r="K115"/>
          <cell r="L115">
            <v>35</v>
          </cell>
          <cell r="M115">
            <v>36</v>
          </cell>
          <cell r="N115"/>
          <cell r="O115"/>
          <cell r="P115">
            <v>71</v>
          </cell>
        </row>
        <row r="116">
          <cell r="H116" t="str">
            <v>105461-P.S.R. EL HUACHO</v>
          </cell>
          <cell r="I116">
            <v>18</v>
          </cell>
          <cell r="J116"/>
          <cell r="K116"/>
          <cell r="L116"/>
          <cell r="M116"/>
          <cell r="N116"/>
          <cell r="O116"/>
          <cell r="P116">
            <v>18</v>
          </cell>
        </row>
        <row r="117">
          <cell r="H117" t="str">
            <v>105463-P.S.R. QUILITAPIA</v>
          </cell>
          <cell r="I117"/>
          <cell r="J117"/>
          <cell r="K117"/>
          <cell r="L117"/>
          <cell r="M117"/>
          <cell r="N117">
            <v>48</v>
          </cell>
          <cell r="O117">
            <v>7</v>
          </cell>
          <cell r="P117">
            <v>55</v>
          </cell>
        </row>
        <row r="118">
          <cell r="H118" t="str">
            <v>105464-P.S.R. LA LIGUA</v>
          </cell>
          <cell r="I118"/>
          <cell r="J118">
            <v>20</v>
          </cell>
          <cell r="K118">
            <v>21</v>
          </cell>
          <cell r="L118"/>
          <cell r="M118"/>
          <cell r="N118">
            <v>0</v>
          </cell>
          <cell r="O118"/>
          <cell r="P118">
            <v>41</v>
          </cell>
        </row>
        <row r="119">
          <cell r="H119" t="str">
            <v>105465-P.S.R. RAMADILLA</v>
          </cell>
          <cell r="I119">
            <v>26</v>
          </cell>
          <cell r="J119"/>
          <cell r="K119">
            <v>3</v>
          </cell>
          <cell r="L119"/>
          <cell r="M119"/>
          <cell r="N119"/>
          <cell r="O119"/>
          <cell r="P119">
            <v>29</v>
          </cell>
        </row>
        <row r="120">
          <cell r="H120" t="str">
            <v>105466-P.S.R. VALLE HERMOSO</v>
          </cell>
          <cell r="I120">
            <v>11</v>
          </cell>
          <cell r="J120">
            <v>3</v>
          </cell>
          <cell r="K120"/>
          <cell r="L120"/>
          <cell r="M120"/>
          <cell r="N120"/>
          <cell r="O120"/>
          <cell r="P120">
            <v>14</v>
          </cell>
        </row>
        <row r="121">
          <cell r="H121" t="str">
            <v>Total 04302-COMBARBALÁ</v>
          </cell>
          <cell r="I121">
            <v>67</v>
          </cell>
          <cell r="J121">
            <v>40</v>
          </cell>
          <cell r="K121">
            <v>65</v>
          </cell>
          <cell r="L121">
            <v>51</v>
          </cell>
          <cell r="M121">
            <v>98</v>
          </cell>
          <cell r="N121">
            <v>93</v>
          </cell>
          <cell r="O121">
            <v>50</v>
          </cell>
          <cell r="P121">
            <v>464</v>
          </cell>
        </row>
        <row r="122">
          <cell r="H122" t="str">
            <v>04304-MONTE PATRIA</v>
          </cell>
          <cell r="I122"/>
          <cell r="J122"/>
          <cell r="K122"/>
          <cell r="L122"/>
          <cell r="M122"/>
          <cell r="N122"/>
          <cell r="O122"/>
          <cell r="P122"/>
        </row>
        <row r="123">
          <cell r="H123" t="str">
            <v>105307-CES. RURAL MONTE PATRIA</v>
          </cell>
          <cell r="I123">
            <v>22</v>
          </cell>
          <cell r="J123">
            <v>50</v>
          </cell>
          <cell r="K123">
            <v>75</v>
          </cell>
          <cell r="L123">
            <v>34</v>
          </cell>
          <cell r="M123">
            <v>77</v>
          </cell>
          <cell r="N123">
            <v>137</v>
          </cell>
          <cell r="O123">
            <v>77</v>
          </cell>
          <cell r="P123">
            <v>472</v>
          </cell>
        </row>
        <row r="124">
          <cell r="H124" t="str">
            <v>105311-CES. RURAL CHAÑARAL ALTO</v>
          </cell>
          <cell r="I124">
            <v>12</v>
          </cell>
          <cell r="J124">
            <v>14</v>
          </cell>
          <cell r="K124">
            <v>95</v>
          </cell>
          <cell r="L124">
            <v>6</v>
          </cell>
          <cell r="M124">
            <v>22</v>
          </cell>
          <cell r="N124">
            <v>51</v>
          </cell>
          <cell r="O124">
            <v>55</v>
          </cell>
          <cell r="P124">
            <v>255</v>
          </cell>
        </row>
        <row r="125">
          <cell r="H125" t="str">
            <v>105312-CES. RURAL CAREN</v>
          </cell>
          <cell r="I125"/>
          <cell r="J125"/>
          <cell r="K125">
            <v>8</v>
          </cell>
          <cell r="L125">
            <v>6</v>
          </cell>
          <cell r="M125">
            <v>15</v>
          </cell>
          <cell r="N125">
            <v>31</v>
          </cell>
          <cell r="O125">
            <v>15</v>
          </cell>
          <cell r="P125">
            <v>75</v>
          </cell>
        </row>
        <row r="126">
          <cell r="H126" t="str">
            <v>105318-CES. RURAL EL PALQUI</v>
          </cell>
          <cell r="I126">
            <v>93</v>
          </cell>
          <cell r="J126">
            <v>34</v>
          </cell>
          <cell r="K126">
            <v>66</v>
          </cell>
          <cell r="L126">
            <v>86</v>
          </cell>
          <cell r="M126">
            <v>86</v>
          </cell>
          <cell r="N126">
            <v>33</v>
          </cell>
          <cell r="O126">
            <v>25</v>
          </cell>
          <cell r="P126">
            <v>423</v>
          </cell>
        </row>
        <row r="127">
          <cell r="H127" t="str">
            <v>105427-P.S.R. HACIENDA VALDIVIA</v>
          </cell>
          <cell r="I127">
            <v>2</v>
          </cell>
          <cell r="J127"/>
          <cell r="K127">
            <v>1</v>
          </cell>
          <cell r="L127">
            <v>2</v>
          </cell>
          <cell r="M127"/>
          <cell r="N127">
            <v>1</v>
          </cell>
          <cell r="O127"/>
          <cell r="P127">
            <v>6</v>
          </cell>
        </row>
        <row r="128">
          <cell r="H128" t="str">
            <v>105428-P.S.R. HUATULAME</v>
          </cell>
          <cell r="I128"/>
          <cell r="J128"/>
          <cell r="K128"/>
          <cell r="L128"/>
          <cell r="M128">
            <v>2</v>
          </cell>
          <cell r="N128"/>
          <cell r="O128"/>
          <cell r="P128">
            <v>2</v>
          </cell>
        </row>
        <row r="129">
          <cell r="H129" t="str">
            <v>105430-P.S.R. MIALQUI</v>
          </cell>
          <cell r="I129"/>
          <cell r="J129"/>
          <cell r="K129"/>
          <cell r="L129"/>
          <cell r="M129"/>
          <cell r="N129"/>
          <cell r="O129">
            <v>2</v>
          </cell>
          <cell r="P129">
            <v>2</v>
          </cell>
        </row>
        <row r="130">
          <cell r="H130" t="str">
            <v>105431-P.S.R. PEDREGAL</v>
          </cell>
          <cell r="I130"/>
          <cell r="J130"/>
          <cell r="K130"/>
          <cell r="L130">
            <v>1</v>
          </cell>
          <cell r="M130">
            <v>3</v>
          </cell>
          <cell r="N130">
            <v>6</v>
          </cell>
          <cell r="O130">
            <v>3</v>
          </cell>
          <cell r="P130">
            <v>13</v>
          </cell>
        </row>
        <row r="131">
          <cell r="H131" t="str">
            <v>105432-P.S.R. RAPEL</v>
          </cell>
          <cell r="I131"/>
          <cell r="J131"/>
          <cell r="K131">
            <v>3</v>
          </cell>
          <cell r="L131"/>
          <cell r="M131">
            <v>1</v>
          </cell>
          <cell r="N131">
            <v>2</v>
          </cell>
          <cell r="O131"/>
          <cell r="P131">
            <v>6</v>
          </cell>
        </row>
        <row r="132">
          <cell r="H132" t="str">
            <v>105435-P.S.R. TULAHUEN</v>
          </cell>
          <cell r="I132"/>
          <cell r="J132"/>
          <cell r="K132">
            <v>8</v>
          </cell>
          <cell r="L132">
            <v>10</v>
          </cell>
          <cell r="M132"/>
          <cell r="N132"/>
          <cell r="O132"/>
          <cell r="P132">
            <v>18</v>
          </cell>
        </row>
        <row r="133">
          <cell r="H133" t="str">
            <v>105436-P.S.R. EL MAITEN</v>
          </cell>
          <cell r="I133"/>
          <cell r="J133"/>
          <cell r="K133"/>
          <cell r="L133"/>
          <cell r="M133">
            <v>4</v>
          </cell>
          <cell r="N133">
            <v>1</v>
          </cell>
          <cell r="O133">
            <v>2</v>
          </cell>
          <cell r="P133">
            <v>7</v>
          </cell>
        </row>
        <row r="134">
          <cell r="H134" t="str">
            <v>105489-P.S.R. RAMADAS DE TULAHUEN</v>
          </cell>
          <cell r="I134"/>
          <cell r="J134"/>
          <cell r="K134"/>
          <cell r="L134">
            <v>3</v>
          </cell>
          <cell r="M134"/>
          <cell r="N134">
            <v>3</v>
          </cell>
          <cell r="O134"/>
          <cell r="P134">
            <v>6</v>
          </cell>
        </row>
        <row r="135">
          <cell r="H135" t="str">
            <v>Total 04304-MONTE PATRIA</v>
          </cell>
          <cell r="I135">
            <v>129</v>
          </cell>
          <cell r="J135">
            <v>98</v>
          </cell>
          <cell r="K135">
            <v>256</v>
          </cell>
          <cell r="L135">
            <v>148</v>
          </cell>
          <cell r="M135">
            <v>210</v>
          </cell>
          <cell r="N135">
            <v>265</v>
          </cell>
          <cell r="O135">
            <v>179</v>
          </cell>
          <cell r="P135">
            <v>1285</v>
          </cell>
        </row>
        <row r="136">
          <cell r="H136" t="str">
            <v>04304-PUNITAQUI</v>
          </cell>
          <cell r="I136"/>
          <cell r="J136"/>
          <cell r="K136"/>
          <cell r="L136"/>
          <cell r="M136"/>
          <cell r="N136"/>
          <cell r="O136"/>
          <cell r="P136"/>
        </row>
        <row r="137">
          <cell r="H137" t="str">
            <v>105308-CES. RURAL PUNITAQUI</v>
          </cell>
          <cell r="I137">
            <v>19</v>
          </cell>
          <cell r="J137">
            <v>31</v>
          </cell>
          <cell r="K137">
            <v>99</v>
          </cell>
          <cell r="L137">
            <v>21</v>
          </cell>
          <cell r="M137">
            <v>54</v>
          </cell>
          <cell r="N137">
            <v>64</v>
          </cell>
          <cell r="O137">
            <v>166</v>
          </cell>
          <cell r="P137">
            <v>454</v>
          </cell>
        </row>
        <row r="138">
          <cell r="H138" t="str">
            <v xml:space="preserve">105508-P.S.R. EL PARRAL DE QUILES  </v>
          </cell>
          <cell r="I138"/>
          <cell r="J138"/>
          <cell r="K138">
            <v>1</v>
          </cell>
          <cell r="L138"/>
          <cell r="M138"/>
          <cell r="N138"/>
          <cell r="O138"/>
          <cell r="P138">
            <v>1</v>
          </cell>
        </row>
        <row r="139">
          <cell r="H139" t="str">
            <v>Total 04304-PUNITAQUI</v>
          </cell>
          <cell r="I139">
            <v>19</v>
          </cell>
          <cell r="J139">
            <v>31</v>
          </cell>
          <cell r="K139">
            <v>100</v>
          </cell>
          <cell r="L139">
            <v>21</v>
          </cell>
          <cell r="M139">
            <v>54</v>
          </cell>
          <cell r="N139">
            <v>64</v>
          </cell>
          <cell r="O139">
            <v>166</v>
          </cell>
          <cell r="P139">
            <v>455</v>
          </cell>
        </row>
        <row r="140">
          <cell r="H140" t="str">
            <v>04305-RIO HURTADO</v>
          </cell>
          <cell r="I140"/>
          <cell r="J140"/>
          <cell r="K140"/>
          <cell r="L140"/>
          <cell r="M140"/>
          <cell r="N140"/>
          <cell r="O140"/>
          <cell r="P140"/>
        </row>
        <row r="141">
          <cell r="H141" t="str">
            <v>105310-CES. RURAL PICHASCA</v>
          </cell>
          <cell r="I141">
            <v>3</v>
          </cell>
          <cell r="J141">
            <v>1</v>
          </cell>
          <cell r="K141">
            <v>2</v>
          </cell>
          <cell r="L141">
            <v>2</v>
          </cell>
          <cell r="M141">
            <v>20</v>
          </cell>
          <cell r="N141">
            <v>44</v>
          </cell>
          <cell r="O141">
            <v>17</v>
          </cell>
          <cell r="P141">
            <v>89</v>
          </cell>
        </row>
        <row r="142">
          <cell r="H142" t="str">
            <v>105409-P.S.R. EL CHAÑAR</v>
          </cell>
          <cell r="I142"/>
          <cell r="J142"/>
          <cell r="K142">
            <v>4</v>
          </cell>
          <cell r="L142">
            <v>3</v>
          </cell>
          <cell r="M142"/>
          <cell r="N142"/>
          <cell r="O142"/>
          <cell r="P142">
            <v>7</v>
          </cell>
        </row>
        <row r="143">
          <cell r="H143" t="str">
            <v>105410-P.S.R. HURTADO</v>
          </cell>
          <cell r="I143">
            <v>1</v>
          </cell>
          <cell r="J143"/>
          <cell r="K143">
            <v>3</v>
          </cell>
          <cell r="L143">
            <v>11</v>
          </cell>
          <cell r="M143">
            <v>5</v>
          </cell>
          <cell r="N143">
            <v>8</v>
          </cell>
          <cell r="O143">
            <v>16</v>
          </cell>
          <cell r="P143">
            <v>44</v>
          </cell>
        </row>
        <row r="144">
          <cell r="H144" t="str">
            <v>105411-P.S.R. LAS BREAS</v>
          </cell>
          <cell r="I144">
            <v>2</v>
          </cell>
          <cell r="J144"/>
          <cell r="K144"/>
          <cell r="L144"/>
          <cell r="M144">
            <v>1</v>
          </cell>
          <cell r="N144">
            <v>1</v>
          </cell>
          <cell r="O144">
            <v>4</v>
          </cell>
          <cell r="P144">
            <v>8</v>
          </cell>
        </row>
        <row r="145">
          <cell r="H145" t="str">
            <v>105413-P.S.R. SAMO ALTO</v>
          </cell>
          <cell r="I145">
            <v>2</v>
          </cell>
          <cell r="J145">
            <v>8</v>
          </cell>
          <cell r="K145">
            <v>1</v>
          </cell>
          <cell r="L145"/>
          <cell r="M145"/>
          <cell r="N145">
            <v>19</v>
          </cell>
          <cell r="O145"/>
          <cell r="P145">
            <v>30</v>
          </cell>
        </row>
        <row r="146">
          <cell r="H146" t="str">
            <v>105414-P.S.R. SERON</v>
          </cell>
          <cell r="I146">
            <v>1</v>
          </cell>
          <cell r="J146">
            <v>2</v>
          </cell>
          <cell r="K146">
            <v>7</v>
          </cell>
          <cell r="L146">
            <v>9</v>
          </cell>
          <cell r="M146"/>
          <cell r="N146">
            <v>3</v>
          </cell>
          <cell r="O146">
            <v>2</v>
          </cell>
          <cell r="P146">
            <v>24</v>
          </cell>
        </row>
        <row r="147">
          <cell r="H147" t="str">
            <v>105503-P.S.R. TABAQUEROS</v>
          </cell>
          <cell r="I147"/>
          <cell r="J147"/>
          <cell r="K147">
            <v>5</v>
          </cell>
          <cell r="L147">
            <v>8</v>
          </cell>
          <cell r="M147">
            <v>1</v>
          </cell>
          <cell r="N147">
            <v>1</v>
          </cell>
          <cell r="O147">
            <v>1</v>
          </cell>
          <cell r="P147">
            <v>16</v>
          </cell>
        </row>
        <row r="148">
          <cell r="H148" t="str">
            <v>Total 04305-RIO HURTADO</v>
          </cell>
          <cell r="I148">
            <v>9</v>
          </cell>
          <cell r="J148">
            <v>11</v>
          </cell>
          <cell r="K148">
            <v>22</v>
          </cell>
          <cell r="L148">
            <v>33</v>
          </cell>
          <cell r="M148">
            <v>27</v>
          </cell>
          <cell r="N148">
            <v>76</v>
          </cell>
          <cell r="O148">
            <v>40</v>
          </cell>
          <cell r="P148">
            <v>218</v>
          </cell>
        </row>
        <row r="149">
          <cell r="H149" t="str">
            <v>Total general</v>
          </cell>
          <cell r="I149">
            <v>2759</v>
          </cell>
          <cell r="J149">
            <v>2252</v>
          </cell>
          <cell r="K149">
            <v>4290</v>
          </cell>
          <cell r="L149">
            <v>4230</v>
          </cell>
          <cell r="M149">
            <v>5049</v>
          </cell>
          <cell r="N149">
            <v>5205</v>
          </cell>
          <cell r="O149">
            <v>4880</v>
          </cell>
          <cell r="P149">
            <v>28665</v>
          </cell>
        </row>
      </sheetData>
      <sheetData sheetId="18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1464</v>
          </cell>
          <cell r="J6">
            <v>1464</v>
          </cell>
        </row>
        <row r="7">
          <cell r="H7" t="str">
            <v>105301-CES. LAS COMPAÑIAS</v>
          </cell>
          <cell r="I7">
            <v>1056</v>
          </cell>
          <cell r="J7">
            <v>1056</v>
          </cell>
        </row>
        <row r="8">
          <cell r="H8" t="str">
            <v>105302-CES. PEDRO AGUIRRE C.</v>
          </cell>
          <cell r="I8">
            <v>780</v>
          </cell>
          <cell r="J8">
            <v>780</v>
          </cell>
        </row>
        <row r="9">
          <cell r="H9" t="str">
            <v>105313-CES. SCHAFFHAUSER</v>
          </cell>
          <cell r="I9">
            <v>1392</v>
          </cell>
          <cell r="J9">
            <v>1392</v>
          </cell>
        </row>
        <row r="10">
          <cell r="H10" t="str">
            <v>105319-CES. CARDENAL R.S.H.</v>
          </cell>
          <cell r="I10">
            <v>730</v>
          </cell>
          <cell r="J10">
            <v>730</v>
          </cell>
        </row>
        <row r="11">
          <cell r="H11" t="str">
            <v>105325-CESFAM JUAN PABLO II</v>
          </cell>
          <cell r="I11">
            <v>727</v>
          </cell>
          <cell r="J11">
            <v>727</v>
          </cell>
        </row>
        <row r="12">
          <cell r="H12" t="str">
            <v xml:space="preserve">105400-P.S.R. ALGARROBITO            </v>
          </cell>
          <cell r="I12">
            <v>108</v>
          </cell>
          <cell r="J12">
            <v>108</v>
          </cell>
        </row>
        <row r="13">
          <cell r="H13" t="str">
            <v>105401-P.S.R. LAS ROJAS</v>
          </cell>
          <cell r="I13">
            <v>20</v>
          </cell>
          <cell r="J13">
            <v>20</v>
          </cell>
        </row>
        <row r="14">
          <cell r="H14" t="str">
            <v>105402-P.S.R. EL ROMERO</v>
          </cell>
          <cell r="I14">
            <v>17</v>
          </cell>
          <cell r="J14">
            <v>17</v>
          </cell>
        </row>
        <row r="15">
          <cell r="H15" t="str">
            <v>105499-P.S.R. LAMBERT</v>
          </cell>
          <cell r="I15">
            <v>19</v>
          </cell>
          <cell r="J15">
            <v>19</v>
          </cell>
        </row>
        <row r="16">
          <cell r="H16" t="str">
            <v>105700-CECOF VILLA EL INDIO</v>
          </cell>
          <cell r="I16">
            <v>176</v>
          </cell>
          <cell r="J16">
            <v>176</v>
          </cell>
        </row>
        <row r="17">
          <cell r="H17" t="str">
            <v>105701-CECOF VILLA ALEMANIA</v>
          </cell>
          <cell r="I17">
            <v>112</v>
          </cell>
          <cell r="J17">
            <v>112</v>
          </cell>
        </row>
        <row r="18">
          <cell r="H18" t="str">
            <v>105702-CECOF VILLA LAMBERT</v>
          </cell>
          <cell r="I18">
            <v>171</v>
          </cell>
          <cell r="J18">
            <v>171</v>
          </cell>
        </row>
        <row r="19">
          <cell r="H19" t="str">
            <v>Total 04101-LA SERENA</v>
          </cell>
          <cell r="I19">
            <v>6772</v>
          </cell>
          <cell r="J19">
            <v>6772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105303-CES. SAN JUAN</v>
          </cell>
          <cell r="I21">
            <v>767</v>
          </cell>
          <cell r="J21">
            <v>767</v>
          </cell>
        </row>
        <row r="22">
          <cell r="H22" t="str">
            <v>105304-CES. SANTA CECILIA</v>
          </cell>
          <cell r="I22">
            <v>732</v>
          </cell>
          <cell r="J22">
            <v>732</v>
          </cell>
        </row>
        <row r="23">
          <cell r="H23" t="str">
            <v>105305-CES. TIERRAS BLANCAS</v>
          </cell>
          <cell r="I23">
            <v>1618</v>
          </cell>
          <cell r="J23">
            <v>1618</v>
          </cell>
        </row>
        <row r="24">
          <cell r="H24" t="str">
            <v>105321-CES. RURAL  TONGOY</v>
          </cell>
          <cell r="I24">
            <v>291</v>
          </cell>
          <cell r="J24">
            <v>291</v>
          </cell>
        </row>
        <row r="25">
          <cell r="H25" t="str">
            <v>105323-CES. DR. SERGIO AGUILAR</v>
          </cell>
          <cell r="I25">
            <v>1746</v>
          </cell>
          <cell r="J25">
            <v>1746</v>
          </cell>
        </row>
        <row r="26">
          <cell r="H26" t="str">
            <v xml:space="preserve">105404-P.S.R. EL TANGUE                         </v>
          </cell>
          <cell r="I26">
            <v>2</v>
          </cell>
          <cell r="J26">
            <v>2</v>
          </cell>
        </row>
        <row r="27">
          <cell r="H27" t="str">
            <v>105405-P.S.R. GUANAQUEROS</v>
          </cell>
          <cell r="I27">
            <v>67</v>
          </cell>
          <cell r="J27">
            <v>67</v>
          </cell>
        </row>
        <row r="28">
          <cell r="H28" t="str">
            <v>105406-P.S.R. PAN DE AZUCAR</v>
          </cell>
          <cell r="I28">
            <v>153</v>
          </cell>
          <cell r="J28">
            <v>153</v>
          </cell>
        </row>
        <row r="29">
          <cell r="H29" t="str">
            <v>105407-P.S.R. TAMBILLOS</v>
          </cell>
          <cell r="I29">
            <v>32</v>
          </cell>
          <cell r="J29">
            <v>32</v>
          </cell>
        </row>
        <row r="30">
          <cell r="H30" t="str">
            <v>105705-CECOF EL ALBA</v>
          </cell>
          <cell r="I30">
            <v>181</v>
          </cell>
          <cell r="J30">
            <v>181</v>
          </cell>
        </row>
        <row r="31">
          <cell r="H31" t="str">
            <v>200273-CECOF PUNTA MIRA</v>
          </cell>
          <cell r="I31">
            <v>2</v>
          </cell>
          <cell r="J31">
            <v>2</v>
          </cell>
        </row>
        <row r="32">
          <cell r="H32" t="str">
            <v>Total 04102-COQUIMBO</v>
          </cell>
          <cell r="I32">
            <v>5591</v>
          </cell>
          <cell r="J32">
            <v>5591</v>
          </cell>
        </row>
        <row r="33">
          <cell r="H33" t="str">
            <v>04103-ANDACOLLO</v>
          </cell>
          <cell r="I33"/>
          <cell r="J33"/>
        </row>
        <row r="34">
          <cell r="H34" t="str">
            <v>105106-HOSPITAL ANDACOLLO</v>
          </cell>
          <cell r="I34">
            <v>235</v>
          </cell>
          <cell r="J34">
            <v>235</v>
          </cell>
        </row>
        <row r="35">
          <cell r="H35" t="str">
            <v>Total 04103-ANDACOLLO</v>
          </cell>
          <cell r="I35">
            <v>235</v>
          </cell>
          <cell r="J35">
            <v>235</v>
          </cell>
        </row>
        <row r="36">
          <cell r="H36" t="str">
            <v>04104-LA HIGUERA</v>
          </cell>
          <cell r="I36"/>
          <cell r="J36"/>
        </row>
        <row r="37">
          <cell r="H37" t="str">
            <v>105314-CES. LA HIGUERA</v>
          </cell>
          <cell r="I37">
            <v>64</v>
          </cell>
          <cell r="J37">
            <v>64</v>
          </cell>
        </row>
        <row r="38">
          <cell r="H38" t="str">
            <v xml:space="preserve">105500-P.S.R. CALETA HORNOS        </v>
          </cell>
          <cell r="I38">
            <v>67</v>
          </cell>
          <cell r="J38">
            <v>67</v>
          </cell>
        </row>
        <row r="39">
          <cell r="H39" t="str">
            <v>105505-P.S.R. LOS CHOROS</v>
          </cell>
          <cell r="I39">
            <v>41</v>
          </cell>
          <cell r="J39">
            <v>41</v>
          </cell>
        </row>
        <row r="40">
          <cell r="H40" t="str">
            <v>105506-P.S.R. EL TRAPICHE</v>
          </cell>
          <cell r="I40">
            <v>31</v>
          </cell>
          <cell r="J40">
            <v>31</v>
          </cell>
        </row>
        <row r="41">
          <cell r="H41" t="str">
            <v>Total 04104-LA HIGUERA</v>
          </cell>
          <cell r="I41">
            <v>203</v>
          </cell>
          <cell r="J41">
            <v>203</v>
          </cell>
        </row>
        <row r="42">
          <cell r="H42" t="str">
            <v>04105-PAIHUANO</v>
          </cell>
          <cell r="I42"/>
          <cell r="J42"/>
        </row>
        <row r="43">
          <cell r="H43" t="str">
            <v>105306-CES. PAIHUANO</v>
          </cell>
          <cell r="I43">
            <v>236</v>
          </cell>
          <cell r="J43">
            <v>236</v>
          </cell>
        </row>
        <row r="44">
          <cell r="H44" t="str">
            <v>Total 04105-PAIHUANO</v>
          </cell>
          <cell r="I44">
            <v>236</v>
          </cell>
          <cell r="J44">
            <v>236</v>
          </cell>
        </row>
        <row r="45">
          <cell r="H45" t="str">
            <v>04106-VICUÑA</v>
          </cell>
          <cell r="I45"/>
          <cell r="J45"/>
        </row>
        <row r="46">
          <cell r="H46" t="str">
            <v>105107-HOSPITAL VICUÑA</v>
          </cell>
          <cell r="I46">
            <v>592</v>
          </cell>
          <cell r="J46">
            <v>592</v>
          </cell>
        </row>
        <row r="47">
          <cell r="H47" t="str">
            <v>105467-P.S.R. DIAGUITAS</v>
          </cell>
          <cell r="I47">
            <v>35</v>
          </cell>
          <cell r="J47">
            <v>35</v>
          </cell>
        </row>
        <row r="48">
          <cell r="H48" t="str">
            <v>105468-P.S.R. EL MOLLE</v>
          </cell>
          <cell r="I48">
            <v>59</v>
          </cell>
          <cell r="J48">
            <v>59</v>
          </cell>
        </row>
        <row r="49">
          <cell r="H49" t="str">
            <v>105469-P.S.R. EL TAMBO</v>
          </cell>
          <cell r="I49">
            <v>87</v>
          </cell>
          <cell r="J49">
            <v>87</v>
          </cell>
        </row>
        <row r="50">
          <cell r="H50" t="str">
            <v>105470-P.S.R. HUANTA</v>
          </cell>
          <cell r="I50">
            <v>5</v>
          </cell>
          <cell r="J50">
            <v>5</v>
          </cell>
        </row>
        <row r="51">
          <cell r="H51" t="str">
            <v>105471-P.S.R. PERALILLO</v>
          </cell>
          <cell r="I51">
            <v>105</v>
          </cell>
          <cell r="J51">
            <v>105</v>
          </cell>
        </row>
        <row r="52">
          <cell r="H52" t="str">
            <v>105472-P.S.R. RIVADAVIA</v>
          </cell>
          <cell r="I52">
            <v>10</v>
          </cell>
          <cell r="J52">
            <v>10</v>
          </cell>
        </row>
        <row r="53">
          <cell r="H53" t="str">
            <v>105473-P.S.R. TALCUNA</v>
          </cell>
          <cell r="I53">
            <v>86</v>
          </cell>
          <cell r="J53">
            <v>86</v>
          </cell>
        </row>
        <row r="54">
          <cell r="H54" t="str">
            <v>105474-P.S.R. CHAPILCA</v>
          </cell>
          <cell r="I54">
            <v>10</v>
          </cell>
          <cell r="J54">
            <v>10</v>
          </cell>
        </row>
        <row r="55">
          <cell r="H55" t="str">
            <v>105502-P.S.R. CALINGASTA</v>
          </cell>
          <cell r="I55">
            <v>150</v>
          </cell>
          <cell r="J55">
            <v>150</v>
          </cell>
        </row>
        <row r="56">
          <cell r="H56" t="str">
            <v>105509-P.S.R. GUALLIGUAICA</v>
          </cell>
          <cell r="I56">
            <v>45</v>
          </cell>
          <cell r="J56">
            <v>45</v>
          </cell>
        </row>
        <row r="57">
          <cell r="H57" t="str">
            <v>Total 04106-VICUÑA</v>
          </cell>
          <cell r="I57">
            <v>1184</v>
          </cell>
          <cell r="J57">
            <v>1184</v>
          </cell>
        </row>
        <row r="58">
          <cell r="H58" t="str">
            <v>04201-ILLAPEL</v>
          </cell>
          <cell r="I58"/>
          <cell r="J58"/>
        </row>
        <row r="59">
          <cell r="H59" t="str">
            <v>105103-HOSPITAL ILLAPEL</v>
          </cell>
          <cell r="I59">
            <v>702</v>
          </cell>
          <cell r="J59">
            <v>702</v>
          </cell>
        </row>
        <row r="60">
          <cell r="H60" t="str">
            <v>105326-CESFAM SAN RAFAEL</v>
          </cell>
          <cell r="I60">
            <v>342</v>
          </cell>
          <cell r="J60">
            <v>342</v>
          </cell>
        </row>
        <row r="61">
          <cell r="H61" t="str">
            <v xml:space="preserve">105443-P.S.R. CARCAMO                   </v>
          </cell>
          <cell r="I61">
            <v>20</v>
          </cell>
          <cell r="J61">
            <v>20</v>
          </cell>
        </row>
        <row r="62">
          <cell r="H62" t="str">
            <v>105446-P.S.R. MATANCILLA</v>
          </cell>
          <cell r="I62">
            <v>5</v>
          </cell>
          <cell r="J62">
            <v>5</v>
          </cell>
        </row>
        <row r="63">
          <cell r="H63" t="str">
            <v>105448-P.S.R. SANTA VIRGINIA</v>
          </cell>
          <cell r="I63">
            <v>11</v>
          </cell>
          <cell r="J63">
            <v>11</v>
          </cell>
        </row>
        <row r="64">
          <cell r="H64" t="str">
            <v>105449-P.S.R. TUNGA NORTE</v>
          </cell>
          <cell r="I64">
            <v>10</v>
          </cell>
          <cell r="J64">
            <v>10</v>
          </cell>
        </row>
        <row r="65">
          <cell r="H65" t="str">
            <v>105485-P.S.R. PLAN DE HORNOS</v>
          </cell>
          <cell r="I65">
            <v>8</v>
          </cell>
          <cell r="J65">
            <v>8</v>
          </cell>
        </row>
        <row r="66">
          <cell r="H66" t="str">
            <v>105496-P.S.R. PINTACURA SUR</v>
          </cell>
          <cell r="I66">
            <v>10</v>
          </cell>
          <cell r="J66">
            <v>10</v>
          </cell>
        </row>
        <row r="67">
          <cell r="H67" t="str">
            <v>105504-P.S.R. SOCAVON</v>
          </cell>
          <cell r="I67">
            <v>11</v>
          </cell>
          <cell r="J67">
            <v>11</v>
          </cell>
        </row>
        <row r="68">
          <cell r="H68" t="str">
            <v>Total 04201-ILLAPEL</v>
          </cell>
          <cell r="I68">
            <v>1119</v>
          </cell>
          <cell r="J68">
            <v>1119</v>
          </cell>
        </row>
        <row r="69">
          <cell r="H69" t="str">
            <v>04202-CANELA</v>
          </cell>
          <cell r="I69"/>
          <cell r="J69"/>
        </row>
        <row r="70">
          <cell r="H70" t="str">
            <v>105309-CES. RURAL CANELA</v>
          </cell>
          <cell r="I70">
            <v>64</v>
          </cell>
          <cell r="J70">
            <v>64</v>
          </cell>
        </row>
        <row r="71">
          <cell r="H71" t="str">
            <v xml:space="preserve">105450-P.S.R. MINCHA NORTE            </v>
          </cell>
          <cell r="I71">
            <v>44</v>
          </cell>
          <cell r="J71">
            <v>44</v>
          </cell>
        </row>
        <row r="72">
          <cell r="H72" t="str">
            <v>105451-P.S.R. AGUA FRIA</v>
          </cell>
          <cell r="I72">
            <v>13</v>
          </cell>
          <cell r="J72">
            <v>13</v>
          </cell>
        </row>
        <row r="73">
          <cell r="H73" t="str">
            <v>105482-P.S.R. CANELA ALTA</v>
          </cell>
          <cell r="I73">
            <v>10</v>
          </cell>
          <cell r="J73">
            <v>10</v>
          </cell>
        </row>
        <row r="74">
          <cell r="H74" t="str">
            <v>105483-P.S.R. LOS RULOS</v>
          </cell>
          <cell r="I74">
            <v>6</v>
          </cell>
          <cell r="J74">
            <v>6</v>
          </cell>
        </row>
        <row r="75">
          <cell r="H75" t="str">
            <v>105484-P.S.R. HUENTELAUQUEN</v>
          </cell>
          <cell r="I75">
            <v>26</v>
          </cell>
          <cell r="J75">
            <v>26</v>
          </cell>
        </row>
        <row r="76">
          <cell r="H76" t="str">
            <v>105488-P.S.R. ESPIRITU SANTO</v>
          </cell>
          <cell r="I76">
            <v>15</v>
          </cell>
          <cell r="J76">
            <v>15</v>
          </cell>
        </row>
        <row r="77">
          <cell r="H77" t="str">
            <v>105493-P.S.R. MINCHA SUR</v>
          </cell>
          <cell r="I77">
            <v>8</v>
          </cell>
          <cell r="J77">
            <v>8</v>
          </cell>
        </row>
        <row r="78">
          <cell r="H78" t="str">
            <v>105497-P.S.R. JABONERIA</v>
          </cell>
          <cell r="I78">
            <v>4</v>
          </cell>
          <cell r="J78">
            <v>4</v>
          </cell>
        </row>
        <row r="79">
          <cell r="H79" t="str">
            <v>105498-P.S.R. QUEBRADA DE LINARES</v>
          </cell>
          <cell r="I79">
            <v>11</v>
          </cell>
          <cell r="J79">
            <v>11</v>
          </cell>
        </row>
        <row r="80">
          <cell r="H80" t="str">
            <v>Total 04202-CANELA</v>
          </cell>
          <cell r="I80">
            <v>201</v>
          </cell>
          <cell r="J80">
            <v>201</v>
          </cell>
        </row>
        <row r="81">
          <cell r="H81" t="str">
            <v>04203-LOS VILOS</v>
          </cell>
          <cell r="I81"/>
          <cell r="J81"/>
        </row>
        <row r="82">
          <cell r="H82" t="str">
            <v>105108-HOSPITAL LOS VILOS</v>
          </cell>
          <cell r="I82">
            <v>61</v>
          </cell>
          <cell r="J82">
            <v>61</v>
          </cell>
        </row>
        <row r="83">
          <cell r="H83" t="str">
            <v xml:space="preserve">105478-P.S.R. CAIMANES                   </v>
          </cell>
          <cell r="I83">
            <v>37</v>
          </cell>
          <cell r="J83">
            <v>37</v>
          </cell>
        </row>
        <row r="84">
          <cell r="H84" t="str">
            <v>105479-P.S.R. GUANGUALI</v>
          </cell>
          <cell r="I84">
            <v>12</v>
          </cell>
          <cell r="J84">
            <v>12</v>
          </cell>
        </row>
        <row r="85">
          <cell r="H85" t="str">
            <v>105480-P.S.R. QUILIMARI</v>
          </cell>
          <cell r="I85">
            <v>21</v>
          </cell>
          <cell r="J85">
            <v>21</v>
          </cell>
        </row>
        <row r="86">
          <cell r="H86" t="str">
            <v>105481-P.S.R. TILAMA</v>
          </cell>
          <cell r="I86">
            <v>3</v>
          </cell>
          <cell r="J86">
            <v>3</v>
          </cell>
        </row>
        <row r="87">
          <cell r="H87" t="str">
            <v>105511-P.S.R. LOS CONDORES</v>
          </cell>
          <cell r="I87">
            <v>5</v>
          </cell>
          <cell r="J87">
            <v>5</v>
          </cell>
        </row>
        <row r="88">
          <cell r="H88" t="str">
            <v>Total 04203-LOS VILOS</v>
          </cell>
          <cell r="I88">
            <v>139</v>
          </cell>
          <cell r="J88">
            <v>139</v>
          </cell>
        </row>
        <row r="89">
          <cell r="H89" t="str">
            <v>04204-SALAMANCA</v>
          </cell>
          <cell r="I89"/>
          <cell r="J89"/>
        </row>
        <row r="90">
          <cell r="H90" t="str">
            <v>105104-HOSPITAL SALAMANCA</v>
          </cell>
          <cell r="I90">
            <v>318</v>
          </cell>
          <cell r="J90">
            <v>318</v>
          </cell>
        </row>
        <row r="91">
          <cell r="H91" t="str">
            <v xml:space="preserve">105452-P.S.R. CUNCUMEN                 </v>
          </cell>
          <cell r="I91">
            <v>342</v>
          </cell>
          <cell r="J91">
            <v>342</v>
          </cell>
        </row>
        <row r="92">
          <cell r="H92" t="str">
            <v>105453-P.S.R. TRANQUILLA</v>
          </cell>
          <cell r="I92">
            <v>31</v>
          </cell>
          <cell r="J92">
            <v>31</v>
          </cell>
        </row>
        <row r="93">
          <cell r="H93" t="str">
            <v>105454-P.S.R. CUNLAGUA</v>
          </cell>
          <cell r="I93">
            <v>18</v>
          </cell>
          <cell r="J93">
            <v>18</v>
          </cell>
        </row>
        <row r="94">
          <cell r="H94" t="str">
            <v>105455-P.S.R. CHILLEPIN</v>
          </cell>
          <cell r="I94">
            <v>52</v>
          </cell>
          <cell r="J94">
            <v>52</v>
          </cell>
        </row>
        <row r="95">
          <cell r="H95" t="str">
            <v>105456-P.S.R. LLIMPO</v>
          </cell>
          <cell r="I95">
            <v>75</v>
          </cell>
          <cell r="J95">
            <v>75</v>
          </cell>
        </row>
        <row r="96">
          <cell r="H96" t="str">
            <v>105457-P.S.R. SAN AGUSTIN</v>
          </cell>
          <cell r="I96">
            <v>30</v>
          </cell>
          <cell r="J96">
            <v>30</v>
          </cell>
        </row>
        <row r="97">
          <cell r="H97" t="str">
            <v>105458-P.S.R. TAHUINCO</v>
          </cell>
          <cell r="I97">
            <v>26</v>
          </cell>
          <cell r="J97">
            <v>26</v>
          </cell>
        </row>
        <row r="98">
          <cell r="H98" t="str">
            <v>105491-P.S.R. QUELEN BAJO</v>
          </cell>
          <cell r="I98">
            <v>45</v>
          </cell>
          <cell r="J98">
            <v>45</v>
          </cell>
        </row>
        <row r="99">
          <cell r="H99" t="str">
            <v>105492-P.S.R. CAMISA</v>
          </cell>
          <cell r="I99">
            <v>58</v>
          </cell>
          <cell r="J99">
            <v>58</v>
          </cell>
        </row>
        <row r="100">
          <cell r="H100" t="str">
            <v>105501-P.S.R. ARBOLEDA GRANDE</v>
          </cell>
          <cell r="I100">
            <v>47</v>
          </cell>
          <cell r="J100">
            <v>47</v>
          </cell>
        </row>
        <row r="101">
          <cell r="H101" t="str">
            <v>Total 04204-SALAMANCA</v>
          </cell>
          <cell r="I101">
            <v>1042</v>
          </cell>
          <cell r="J101">
            <v>1042</v>
          </cell>
        </row>
        <row r="102">
          <cell r="H102" t="str">
            <v>04301-OVALLE</v>
          </cell>
          <cell r="I102"/>
          <cell r="J102"/>
        </row>
        <row r="103">
          <cell r="H103" t="str">
            <v>105315-CES. RURAL C. DE TAMAYA</v>
          </cell>
          <cell r="I103">
            <v>179</v>
          </cell>
          <cell r="J103">
            <v>179</v>
          </cell>
        </row>
        <row r="104">
          <cell r="H104" t="str">
            <v>105317-CES. JORGE JORDAN D.</v>
          </cell>
          <cell r="I104">
            <v>694</v>
          </cell>
          <cell r="J104">
            <v>694</v>
          </cell>
        </row>
        <row r="105">
          <cell r="H105" t="str">
            <v>105322-CES. MARCOS MACUADA</v>
          </cell>
          <cell r="I105">
            <v>1197</v>
          </cell>
          <cell r="J105">
            <v>1197</v>
          </cell>
        </row>
        <row r="106">
          <cell r="H106" t="str">
            <v>105324-CES. SOTAQUI</v>
          </cell>
          <cell r="I106">
            <v>197</v>
          </cell>
          <cell r="J106">
            <v>197</v>
          </cell>
        </row>
        <row r="107">
          <cell r="H107" t="str">
            <v>105415-P.S.R. BARRAZA</v>
          </cell>
          <cell r="I107">
            <v>60</v>
          </cell>
          <cell r="J107">
            <v>60</v>
          </cell>
        </row>
        <row r="108">
          <cell r="H108" t="str">
            <v xml:space="preserve">105416-P.S.R. CAMARICO                  </v>
          </cell>
          <cell r="I108">
            <v>58</v>
          </cell>
          <cell r="J108">
            <v>58</v>
          </cell>
        </row>
        <row r="109">
          <cell r="H109" t="str">
            <v>105417-P.S.R. ALCONES BAJOS</v>
          </cell>
          <cell r="I109">
            <v>57</v>
          </cell>
          <cell r="J109">
            <v>57</v>
          </cell>
        </row>
        <row r="110">
          <cell r="H110" t="str">
            <v>105419-P.S.R. LAS SOSSAS</v>
          </cell>
          <cell r="I110">
            <v>35</v>
          </cell>
          <cell r="J110">
            <v>35</v>
          </cell>
        </row>
        <row r="111">
          <cell r="H111" t="str">
            <v>105420-P.S.R. LIMARI</v>
          </cell>
          <cell r="I111">
            <v>24</v>
          </cell>
          <cell r="J111">
            <v>24</v>
          </cell>
        </row>
        <row r="112">
          <cell r="H112" t="str">
            <v>105422-P.S.R. HORNILLOS</v>
          </cell>
          <cell r="I112">
            <v>7</v>
          </cell>
          <cell r="J112">
            <v>7</v>
          </cell>
        </row>
        <row r="113">
          <cell r="H113" t="str">
            <v>105437-P.S.R. CHALINGA</v>
          </cell>
          <cell r="I113">
            <v>25</v>
          </cell>
          <cell r="J113">
            <v>25</v>
          </cell>
        </row>
        <row r="114">
          <cell r="H114" t="str">
            <v>105439-P.S.R. CERRO BLANCO</v>
          </cell>
          <cell r="I114">
            <v>8</v>
          </cell>
          <cell r="J114">
            <v>8</v>
          </cell>
        </row>
        <row r="115">
          <cell r="H115" t="str">
            <v>105507-P.S.R. HUAMALATA</v>
          </cell>
          <cell r="I115">
            <v>64</v>
          </cell>
          <cell r="J115">
            <v>64</v>
          </cell>
        </row>
        <row r="116">
          <cell r="H116" t="str">
            <v>105510-P.S.R. RECOLETA</v>
          </cell>
          <cell r="I116">
            <v>70</v>
          </cell>
          <cell r="J116">
            <v>70</v>
          </cell>
        </row>
        <row r="117">
          <cell r="H117" t="str">
            <v>105722-CECOF SAN JOSE DE LA DEHESA</v>
          </cell>
          <cell r="I117">
            <v>453</v>
          </cell>
          <cell r="J117">
            <v>453</v>
          </cell>
        </row>
        <row r="118">
          <cell r="H118" t="str">
            <v>105723-CECOF LIMARI</v>
          </cell>
          <cell r="I118">
            <v>198</v>
          </cell>
          <cell r="J118">
            <v>198</v>
          </cell>
        </row>
        <row r="119">
          <cell r="H119" t="str">
            <v>200258-CECOF LOS COPIHUES</v>
          </cell>
          <cell r="I119">
            <v>104</v>
          </cell>
          <cell r="J119">
            <v>104</v>
          </cell>
        </row>
        <row r="120">
          <cell r="H120" t="str">
            <v>Total 04301-OVALLE</v>
          </cell>
          <cell r="I120">
            <v>3430</v>
          </cell>
          <cell r="J120">
            <v>3430</v>
          </cell>
        </row>
        <row r="121">
          <cell r="H121" t="str">
            <v>04302-COMBARBALÁ</v>
          </cell>
          <cell r="I121"/>
          <cell r="J121"/>
        </row>
        <row r="122">
          <cell r="H122" t="str">
            <v>105105-HOSPITAL COMBARBALA</v>
          </cell>
          <cell r="I122">
            <v>75</v>
          </cell>
          <cell r="J122">
            <v>75</v>
          </cell>
        </row>
        <row r="123">
          <cell r="H123" t="str">
            <v>105434-P.S.R. SAN MARCOS</v>
          </cell>
          <cell r="I123">
            <v>14</v>
          </cell>
          <cell r="J123">
            <v>14</v>
          </cell>
        </row>
        <row r="124">
          <cell r="H124" t="str">
            <v>105441-P.S.R. MANQUEHUA</v>
          </cell>
          <cell r="I124">
            <v>21</v>
          </cell>
          <cell r="J124">
            <v>21</v>
          </cell>
        </row>
        <row r="125">
          <cell r="H125" t="str">
            <v xml:space="preserve">105459-P.S.R. BARRANCAS                </v>
          </cell>
          <cell r="I125">
            <v>19</v>
          </cell>
          <cell r="J125">
            <v>19</v>
          </cell>
        </row>
        <row r="126">
          <cell r="H126" t="str">
            <v>105460-P.S.R. COGOTI 18</v>
          </cell>
          <cell r="I126">
            <v>14</v>
          </cell>
          <cell r="J126">
            <v>14</v>
          </cell>
        </row>
        <row r="127">
          <cell r="H127" t="str">
            <v>105461-P.S.R. EL HUACHO</v>
          </cell>
          <cell r="I127">
            <v>13</v>
          </cell>
          <cell r="J127">
            <v>13</v>
          </cell>
        </row>
        <row r="128">
          <cell r="H128" t="str">
            <v>105462-P.S.R. EL SAUCE</v>
          </cell>
          <cell r="I128">
            <v>18</v>
          </cell>
          <cell r="J128">
            <v>18</v>
          </cell>
        </row>
        <row r="129">
          <cell r="H129" t="str">
            <v>105463-P.S.R. QUILITAPIA</v>
          </cell>
          <cell r="I129">
            <v>35</v>
          </cell>
          <cell r="J129">
            <v>35</v>
          </cell>
        </row>
        <row r="130">
          <cell r="H130" t="str">
            <v>105464-P.S.R. LA LIGUA</v>
          </cell>
          <cell r="I130">
            <v>33</v>
          </cell>
          <cell r="J130">
            <v>33</v>
          </cell>
        </row>
        <row r="131">
          <cell r="H131" t="str">
            <v>105465-P.S.R. RAMADILLA</v>
          </cell>
          <cell r="I131">
            <v>6</v>
          </cell>
          <cell r="J131">
            <v>6</v>
          </cell>
        </row>
        <row r="132">
          <cell r="H132" t="str">
            <v>105466-P.S.R. VALLE HERMOSO</v>
          </cell>
          <cell r="I132">
            <v>28</v>
          </cell>
          <cell r="J132">
            <v>28</v>
          </cell>
        </row>
        <row r="133">
          <cell r="H133" t="str">
            <v>105490-P.S.R. EL DURAZNO</v>
          </cell>
          <cell r="I133">
            <v>10</v>
          </cell>
          <cell r="J133">
            <v>10</v>
          </cell>
        </row>
        <row r="134">
          <cell r="H134" t="str">
            <v>Total 04302-COMBARBALÁ</v>
          </cell>
          <cell r="I134">
            <v>286</v>
          </cell>
          <cell r="J134">
            <v>286</v>
          </cell>
        </row>
        <row r="135">
          <cell r="H135" t="str">
            <v>04304-MONTE PATRIA</v>
          </cell>
          <cell r="I135"/>
          <cell r="J135"/>
        </row>
        <row r="136">
          <cell r="H136" t="str">
            <v>105307-CES. RURAL MONTE PATRIA</v>
          </cell>
          <cell r="I136">
            <v>308</v>
          </cell>
          <cell r="J136">
            <v>308</v>
          </cell>
        </row>
        <row r="137">
          <cell r="H137" t="str">
            <v>105311-CES. RURAL CHAÑARAL ALTO</v>
          </cell>
          <cell r="I137">
            <v>141</v>
          </cell>
          <cell r="J137">
            <v>141</v>
          </cell>
        </row>
        <row r="138">
          <cell r="H138" t="str">
            <v>105312-CES. RURAL CAREN</v>
          </cell>
          <cell r="I138">
            <v>76</v>
          </cell>
          <cell r="J138">
            <v>76</v>
          </cell>
        </row>
        <row r="139">
          <cell r="H139" t="str">
            <v>105318-CES. RURAL EL PALQUI</v>
          </cell>
          <cell r="I139">
            <v>220</v>
          </cell>
          <cell r="J139">
            <v>220</v>
          </cell>
        </row>
        <row r="140">
          <cell r="H140" t="str">
            <v>105425-P.S.R. CHILECITO</v>
          </cell>
          <cell r="I140">
            <v>22</v>
          </cell>
          <cell r="J140">
            <v>22</v>
          </cell>
        </row>
        <row r="141">
          <cell r="H141" t="str">
            <v>105427-P.S.R. HACIENDA VALDIVIA</v>
          </cell>
          <cell r="I141">
            <v>17</v>
          </cell>
          <cell r="J141">
            <v>17</v>
          </cell>
        </row>
        <row r="142">
          <cell r="H142" t="str">
            <v>105428-P.S.R. HUATULAME</v>
          </cell>
          <cell r="I142">
            <v>27</v>
          </cell>
          <cell r="J142">
            <v>27</v>
          </cell>
        </row>
        <row r="143">
          <cell r="H143" t="str">
            <v>105430-P.S.R. MIALQUI</v>
          </cell>
          <cell r="I143">
            <v>22</v>
          </cell>
          <cell r="J143">
            <v>22</v>
          </cell>
        </row>
        <row r="144">
          <cell r="H144" t="str">
            <v>105431-P.S.R. PEDREGAL</v>
          </cell>
          <cell r="I144">
            <v>19</v>
          </cell>
          <cell r="J144">
            <v>19</v>
          </cell>
        </row>
        <row r="145">
          <cell r="H145" t="str">
            <v>105432-P.S.R. RAPEL</v>
          </cell>
          <cell r="I145">
            <v>39</v>
          </cell>
          <cell r="J145">
            <v>39</v>
          </cell>
        </row>
        <row r="146">
          <cell r="H146" t="str">
            <v>105435-P.S.R. TULAHUEN</v>
          </cell>
          <cell r="I146">
            <v>33</v>
          </cell>
          <cell r="J146">
            <v>33</v>
          </cell>
        </row>
        <row r="147">
          <cell r="H147" t="str">
            <v>105436-P.S.R. EL MAITEN</v>
          </cell>
          <cell r="I147">
            <v>15</v>
          </cell>
          <cell r="J147">
            <v>15</v>
          </cell>
        </row>
        <row r="148">
          <cell r="H148" t="str">
            <v>105489-P.S.R. RAMADAS DE TULAHUEN</v>
          </cell>
          <cell r="I148">
            <v>12</v>
          </cell>
          <cell r="J148">
            <v>12</v>
          </cell>
        </row>
        <row r="149">
          <cell r="H149" t="str">
            <v>Total 04304-MONTE PATRIA</v>
          </cell>
          <cell r="I149">
            <v>951</v>
          </cell>
          <cell r="J149">
            <v>951</v>
          </cell>
        </row>
        <row r="150">
          <cell r="H150" t="str">
            <v>04304-PUNITAQUI</v>
          </cell>
          <cell r="I150"/>
          <cell r="J150"/>
        </row>
        <row r="151">
          <cell r="H151" t="str">
            <v>105308-CES. RURAL PUNITAQUI</v>
          </cell>
          <cell r="I151">
            <v>422</v>
          </cell>
          <cell r="J151">
            <v>422</v>
          </cell>
        </row>
        <row r="152">
          <cell r="H152" t="str">
            <v xml:space="preserve">105508-P.S.R. EL PARRAL DE QUILES  </v>
          </cell>
          <cell r="I152">
            <v>1</v>
          </cell>
          <cell r="J152">
            <v>1</v>
          </cell>
        </row>
        <row r="153">
          <cell r="H153" t="str">
            <v>Total 04304-PUNITAQUI</v>
          </cell>
          <cell r="I153">
            <v>423</v>
          </cell>
          <cell r="J153">
            <v>423</v>
          </cell>
        </row>
        <row r="154">
          <cell r="H154" t="str">
            <v>04305-RIO HURTADO</v>
          </cell>
          <cell r="I154"/>
          <cell r="J154"/>
        </row>
        <row r="155">
          <cell r="H155" t="str">
            <v>105310-CES. RURAL PICHASCA</v>
          </cell>
          <cell r="I155">
            <v>87</v>
          </cell>
          <cell r="J155">
            <v>87</v>
          </cell>
        </row>
        <row r="156">
          <cell r="H156" t="str">
            <v>105409-P.S.R. EL CHAÑAR</v>
          </cell>
          <cell r="I156">
            <v>19</v>
          </cell>
          <cell r="J156">
            <v>19</v>
          </cell>
        </row>
        <row r="157">
          <cell r="H157" t="str">
            <v>105410-P.S.R. HURTADO</v>
          </cell>
          <cell r="I157">
            <v>25</v>
          </cell>
          <cell r="J157">
            <v>25</v>
          </cell>
        </row>
        <row r="158">
          <cell r="H158" t="str">
            <v>105411-P.S.R. LAS BREAS</v>
          </cell>
          <cell r="I158">
            <v>28</v>
          </cell>
          <cell r="J158">
            <v>28</v>
          </cell>
        </row>
        <row r="159">
          <cell r="H159" t="str">
            <v>105413-P.S.R. SAMO ALTO</v>
          </cell>
          <cell r="I159">
            <v>42</v>
          </cell>
          <cell r="J159">
            <v>42</v>
          </cell>
        </row>
        <row r="160">
          <cell r="H160" t="str">
            <v>105414-P.S.R. SERON</v>
          </cell>
          <cell r="I160">
            <v>34</v>
          </cell>
          <cell r="J160">
            <v>34</v>
          </cell>
        </row>
        <row r="161">
          <cell r="H161" t="str">
            <v>105503-P.S.R. TABAQUEROS</v>
          </cell>
          <cell r="I161">
            <v>22</v>
          </cell>
          <cell r="J161">
            <v>22</v>
          </cell>
        </row>
        <row r="162">
          <cell r="H162" t="str">
            <v>Total 04305-RIO HURTADO</v>
          </cell>
          <cell r="I162">
            <v>257</v>
          </cell>
          <cell r="J162">
            <v>257</v>
          </cell>
        </row>
        <row r="163">
          <cell r="H163" t="str">
            <v>Total general</v>
          </cell>
          <cell r="I163">
            <v>22069</v>
          </cell>
          <cell r="J163">
            <v>22069</v>
          </cell>
        </row>
      </sheetData>
      <sheetData sheetId="19">
        <row r="3">
          <cell r="H3" t="str">
            <v>Suma de Total</v>
          </cell>
          <cell r="I3" t="str">
            <v>Etiquetas de columna</v>
          </cell>
          <cell r="AA3" t="str">
            <v>Suma de Total</v>
          </cell>
          <cell r="AB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 t="str">
            <v>Total general</v>
          </cell>
          <cell r="AA4" t="str">
            <v>Etiquetas de fila</v>
          </cell>
          <cell r="AB4">
            <v>1</v>
          </cell>
          <cell r="AC4">
            <v>2</v>
          </cell>
          <cell r="AD4">
            <v>3</v>
          </cell>
          <cell r="AE4">
            <v>4</v>
          </cell>
          <cell r="AF4">
            <v>5</v>
          </cell>
          <cell r="AG4">
            <v>6</v>
          </cell>
          <cell r="AH4">
            <v>7</v>
          </cell>
          <cell r="AI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AA5" t="str">
            <v>04101-LA SERENA</v>
          </cell>
          <cell r="AB5"/>
          <cell r="AC5"/>
          <cell r="AD5"/>
          <cell r="AE5"/>
          <cell r="AF5"/>
          <cell r="AG5"/>
          <cell r="AH5"/>
          <cell r="AI5"/>
        </row>
        <row r="6">
          <cell r="H6" t="str">
            <v>105300-CES. CARDENAL CARO</v>
          </cell>
          <cell r="I6">
            <v>1</v>
          </cell>
          <cell r="J6">
            <v>40</v>
          </cell>
          <cell r="K6">
            <v>50</v>
          </cell>
          <cell r="L6">
            <v>35</v>
          </cell>
          <cell r="M6">
            <v>33</v>
          </cell>
          <cell r="N6">
            <v>50</v>
          </cell>
          <cell r="O6">
            <v>37</v>
          </cell>
          <cell r="P6">
            <v>246</v>
          </cell>
          <cell r="AA6" t="str">
            <v>105300-CES. CARDENAL CARO</v>
          </cell>
          <cell r="AB6"/>
          <cell r="AC6">
            <v>1</v>
          </cell>
          <cell r="AD6">
            <v>1</v>
          </cell>
          <cell r="AE6"/>
          <cell r="AF6"/>
          <cell r="AG6"/>
          <cell r="AH6">
            <v>2</v>
          </cell>
          <cell r="AI6">
            <v>4</v>
          </cell>
        </row>
        <row r="7">
          <cell r="H7" t="str">
            <v>105301-CES. LAS COMPAÑIAS</v>
          </cell>
          <cell r="I7">
            <v>38</v>
          </cell>
          <cell r="J7">
            <v>51</v>
          </cell>
          <cell r="K7">
            <v>40</v>
          </cell>
          <cell r="L7">
            <v>15</v>
          </cell>
          <cell r="M7">
            <v>36</v>
          </cell>
          <cell r="N7">
            <v>34</v>
          </cell>
          <cell r="O7">
            <v>28</v>
          </cell>
          <cell r="P7">
            <v>242</v>
          </cell>
          <cell r="AA7" t="str">
            <v>105301-CES. LAS COMPAÑIAS</v>
          </cell>
          <cell r="AB7">
            <v>9</v>
          </cell>
          <cell r="AC7">
            <v>8</v>
          </cell>
          <cell r="AD7">
            <v>7</v>
          </cell>
          <cell r="AE7">
            <v>12</v>
          </cell>
          <cell r="AF7">
            <v>2</v>
          </cell>
          <cell r="AG7">
            <v>17</v>
          </cell>
          <cell r="AH7">
            <v>10</v>
          </cell>
          <cell r="AI7">
            <v>65</v>
          </cell>
        </row>
        <row r="8">
          <cell r="H8" t="str">
            <v>105302-CES. PEDRO AGUIRRE C.</v>
          </cell>
          <cell r="I8">
            <v>23</v>
          </cell>
          <cell r="J8">
            <v>32</v>
          </cell>
          <cell r="K8">
            <v>53</v>
          </cell>
          <cell r="L8">
            <v>35</v>
          </cell>
          <cell r="M8">
            <v>35</v>
          </cell>
          <cell r="N8">
            <v>25</v>
          </cell>
          <cell r="O8">
            <v>44</v>
          </cell>
          <cell r="P8">
            <v>247</v>
          </cell>
          <cell r="AA8" t="str">
            <v>105302-CES. PEDRO AGUIRRE C.</v>
          </cell>
          <cell r="AB8">
            <v>4</v>
          </cell>
          <cell r="AC8">
            <v>1</v>
          </cell>
          <cell r="AD8">
            <v>1</v>
          </cell>
          <cell r="AE8">
            <v>4</v>
          </cell>
          <cell r="AF8">
            <v>5</v>
          </cell>
          <cell r="AG8">
            <v>16</v>
          </cell>
          <cell r="AH8">
            <v>3</v>
          </cell>
          <cell r="AI8">
            <v>34</v>
          </cell>
        </row>
        <row r="9">
          <cell r="H9" t="str">
            <v>105313-CES. SCHAFFHAUSER</v>
          </cell>
          <cell r="I9">
            <v>25</v>
          </cell>
          <cell r="J9">
            <v>34</v>
          </cell>
          <cell r="K9">
            <v>31</v>
          </cell>
          <cell r="L9">
            <v>32</v>
          </cell>
          <cell r="M9">
            <v>70</v>
          </cell>
          <cell r="N9">
            <v>33</v>
          </cell>
          <cell r="O9">
            <v>41</v>
          </cell>
          <cell r="P9">
            <v>266</v>
          </cell>
          <cell r="AA9" t="str">
            <v>105313-CES. SCHAFFHAUSER</v>
          </cell>
          <cell r="AB9"/>
          <cell r="AC9"/>
          <cell r="AD9">
            <v>4</v>
          </cell>
          <cell r="AE9">
            <v>2</v>
          </cell>
          <cell r="AF9">
            <v>1</v>
          </cell>
          <cell r="AG9">
            <v>9</v>
          </cell>
          <cell r="AH9">
            <v>1</v>
          </cell>
          <cell r="AI9">
            <v>17</v>
          </cell>
        </row>
        <row r="10">
          <cell r="H10" t="str">
            <v>105319-CES. CARDENAL R.S.H.</v>
          </cell>
          <cell r="I10">
            <v>30</v>
          </cell>
          <cell r="J10">
            <v>17</v>
          </cell>
          <cell r="K10">
            <v>35</v>
          </cell>
          <cell r="L10">
            <v>29</v>
          </cell>
          <cell r="M10">
            <v>27</v>
          </cell>
          <cell r="N10">
            <v>38</v>
          </cell>
          <cell r="O10">
            <v>37</v>
          </cell>
          <cell r="P10">
            <v>213</v>
          </cell>
          <cell r="AA10" t="str">
            <v>105319-CES. CARDENAL R.S.H.</v>
          </cell>
          <cell r="AB10"/>
          <cell r="AC10"/>
          <cell r="AD10"/>
          <cell r="AE10">
            <v>2</v>
          </cell>
          <cell r="AF10">
            <v>4</v>
          </cell>
          <cell r="AG10">
            <v>3</v>
          </cell>
          <cell r="AH10"/>
          <cell r="AI10">
            <v>9</v>
          </cell>
        </row>
        <row r="11">
          <cell r="H11" t="str">
            <v>105325-CESFAM JUAN PABLO II</v>
          </cell>
          <cell r="I11">
            <v>60</v>
          </cell>
          <cell r="J11">
            <v>39</v>
          </cell>
          <cell r="K11">
            <v>45</v>
          </cell>
          <cell r="L11">
            <v>49</v>
          </cell>
          <cell r="M11">
            <v>47</v>
          </cell>
          <cell r="N11">
            <v>56</v>
          </cell>
          <cell r="O11">
            <v>65</v>
          </cell>
          <cell r="P11">
            <v>361</v>
          </cell>
          <cell r="AA11" t="str">
            <v>105325-CESFAM JUAN PABLO II</v>
          </cell>
          <cell r="AB11">
            <v>0</v>
          </cell>
          <cell r="AC11">
            <v>14</v>
          </cell>
          <cell r="AD11">
            <v>3</v>
          </cell>
          <cell r="AE11">
            <v>7</v>
          </cell>
          <cell r="AF11">
            <v>4</v>
          </cell>
          <cell r="AG11">
            <v>1</v>
          </cell>
          <cell r="AH11">
            <v>2</v>
          </cell>
          <cell r="AI11">
            <v>31</v>
          </cell>
        </row>
        <row r="12">
          <cell r="H12" t="str">
            <v xml:space="preserve">105400-P.S.R. ALGARROBITO            </v>
          </cell>
          <cell r="I12">
            <v>6</v>
          </cell>
          <cell r="J12">
            <v>5</v>
          </cell>
          <cell r="K12"/>
          <cell r="L12"/>
          <cell r="M12">
            <v>1</v>
          </cell>
          <cell r="N12">
            <v>7</v>
          </cell>
          <cell r="O12">
            <v>2</v>
          </cell>
          <cell r="P12">
            <v>21</v>
          </cell>
          <cell r="AA12" t="str">
            <v>105700-CECOF VILLA EL INDIO</v>
          </cell>
          <cell r="AB12">
            <v>1</v>
          </cell>
          <cell r="AC12"/>
          <cell r="AD12"/>
          <cell r="AE12"/>
          <cell r="AF12"/>
          <cell r="AG12"/>
          <cell r="AH12"/>
          <cell r="AI12">
            <v>1</v>
          </cell>
        </row>
        <row r="13">
          <cell r="H13" t="str">
            <v>105401-P.S.R. LAS ROJAS</v>
          </cell>
          <cell r="I13"/>
          <cell r="J13">
            <v>1</v>
          </cell>
          <cell r="K13"/>
          <cell r="L13"/>
          <cell r="M13"/>
          <cell r="N13"/>
          <cell r="O13"/>
          <cell r="P13">
            <v>1</v>
          </cell>
          <cell r="AA13" t="str">
            <v>105701-CECOF VILLA ALEMANIA</v>
          </cell>
          <cell r="AB13">
            <v>0</v>
          </cell>
          <cell r="AC13">
            <v>3</v>
          </cell>
          <cell r="AD13"/>
          <cell r="AE13"/>
          <cell r="AF13"/>
          <cell r="AG13">
            <v>2</v>
          </cell>
          <cell r="AH13"/>
          <cell r="AI13">
            <v>5</v>
          </cell>
        </row>
        <row r="14">
          <cell r="H14" t="str">
            <v>105402-P.S.R. EL ROMERO</v>
          </cell>
          <cell r="I14"/>
          <cell r="J14"/>
          <cell r="K14"/>
          <cell r="L14"/>
          <cell r="M14">
            <v>1</v>
          </cell>
          <cell r="N14">
            <v>2</v>
          </cell>
          <cell r="O14"/>
          <cell r="P14">
            <v>3</v>
          </cell>
          <cell r="AA14" t="str">
            <v>Total 04101-LA SERENA</v>
          </cell>
          <cell r="AB14">
            <v>14</v>
          </cell>
          <cell r="AC14">
            <v>27</v>
          </cell>
          <cell r="AD14">
            <v>16</v>
          </cell>
          <cell r="AE14">
            <v>27</v>
          </cell>
          <cell r="AF14">
            <v>16</v>
          </cell>
          <cell r="AG14">
            <v>48</v>
          </cell>
          <cell r="AH14">
            <v>18</v>
          </cell>
          <cell r="AI14">
            <v>166</v>
          </cell>
        </row>
        <row r="15">
          <cell r="H15" t="str">
            <v>105499-P.S.R. LAMBERT</v>
          </cell>
          <cell r="I15">
            <v>2</v>
          </cell>
          <cell r="J15">
            <v>1</v>
          </cell>
          <cell r="K15"/>
          <cell r="L15"/>
          <cell r="M15"/>
          <cell r="N15">
            <v>2</v>
          </cell>
          <cell r="O15">
            <v>1</v>
          </cell>
          <cell r="P15">
            <v>6</v>
          </cell>
          <cell r="AA15" t="str">
            <v>04102-COQUIMBO</v>
          </cell>
          <cell r="AB15"/>
          <cell r="AC15"/>
          <cell r="AD15"/>
          <cell r="AE15"/>
          <cell r="AF15"/>
          <cell r="AG15"/>
          <cell r="AH15"/>
          <cell r="AI15"/>
        </row>
        <row r="16">
          <cell r="H16" t="str">
            <v>105700-CECOF VILLA EL INDIO</v>
          </cell>
          <cell r="I16">
            <v>7</v>
          </cell>
          <cell r="J16">
            <v>4</v>
          </cell>
          <cell r="K16">
            <v>1</v>
          </cell>
          <cell r="L16">
            <v>10</v>
          </cell>
          <cell r="M16"/>
          <cell r="N16"/>
          <cell r="O16">
            <v>3</v>
          </cell>
          <cell r="P16">
            <v>25</v>
          </cell>
          <cell r="AA16" t="str">
            <v>105303-CES. SAN JUAN</v>
          </cell>
          <cell r="AB16">
            <v>3</v>
          </cell>
          <cell r="AC16"/>
          <cell r="AD16">
            <v>2</v>
          </cell>
          <cell r="AE16">
            <v>6</v>
          </cell>
          <cell r="AF16">
            <v>7</v>
          </cell>
          <cell r="AG16">
            <v>4</v>
          </cell>
          <cell r="AH16">
            <v>3</v>
          </cell>
          <cell r="AI16">
            <v>25</v>
          </cell>
        </row>
        <row r="17">
          <cell r="H17" t="str">
            <v>105701-CECOF VILLA ALEMANIA</v>
          </cell>
          <cell r="I17">
            <v>3</v>
          </cell>
          <cell r="J17">
            <v>6</v>
          </cell>
          <cell r="K17">
            <v>6</v>
          </cell>
          <cell r="L17">
            <v>3</v>
          </cell>
          <cell r="M17">
            <v>10</v>
          </cell>
          <cell r="N17">
            <v>4</v>
          </cell>
          <cell r="O17">
            <v>2</v>
          </cell>
          <cell r="P17">
            <v>34</v>
          </cell>
          <cell r="AA17" t="str">
            <v>105304-CES. SANTA CECILIA</v>
          </cell>
          <cell r="AB17">
            <v>3</v>
          </cell>
          <cell r="AC17">
            <v>1</v>
          </cell>
          <cell r="AD17">
            <v>10</v>
          </cell>
          <cell r="AE17">
            <v>11</v>
          </cell>
          <cell r="AF17">
            <v>3</v>
          </cell>
          <cell r="AG17">
            <v>5</v>
          </cell>
          <cell r="AH17">
            <v>6</v>
          </cell>
          <cell r="AI17">
            <v>39</v>
          </cell>
        </row>
        <row r="18">
          <cell r="H18" t="str">
            <v>105702-CECOF VILLA LAMBERT</v>
          </cell>
          <cell r="I18">
            <v>15</v>
          </cell>
          <cell r="J18">
            <v>1</v>
          </cell>
          <cell r="K18">
            <v>5</v>
          </cell>
          <cell r="L18"/>
          <cell r="M18"/>
          <cell r="N18">
            <v>2</v>
          </cell>
          <cell r="O18">
            <v>2</v>
          </cell>
          <cell r="P18">
            <v>25</v>
          </cell>
          <cell r="AA18" t="str">
            <v>105305-CES. TIERRAS BLANCAS</v>
          </cell>
          <cell r="AB18">
            <v>23</v>
          </cell>
          <cell r="AC18">
            <v>19</v>
          </cell>
          <cell r="AD18">
            <v>21</v>
          </cell>
          <cell r="AE18">
            <v>7</v>
          </cell>
          <cell r="AF18">
            <v>22</v>
          </cell>
          <cell r="AG18">
            <v>430</v>
          </cell>
          <cell r="AH18">
            <v>51</v>
          </cell>
          <cell r="AI18">
            <v>573</v>
          </cell>
        </row>
        <row r="19">
          <cell r="H19" t="str">
            <v>Total 04101-LA SERENA</v>
          </cell>
          <cell r="I19">
            <v>210</v>
          </cell>
          <cell r="J19">
            <v>231</v>
          </cell>
          <cell r="K19">
            <v>266</v>
          </cell>
          <cell r="L19">
            <v>208</v>
          </cell>
          <cell r="M19">
            <v>260</v>
          </cell>
          <cell r="N19">
            <v>253</v>
          </cell>
          <cell r="O19">
            <v>262</v>
          </cell>
          <cell r="P19">
            <v>1690</v>
          </cell>
          <cell r="AA19" t="str">
            <v>105321-CES. RURAL  TONGOY</v>
          </cell>
          <cell r="AB19">
            <v>4</v>
          </cell>
          <cell r="AC19">
            <v>1</v>
          </cell>
          <cell r="AD19"/>
          <cell r="AE19">
            <v>3</v>
          </cell>
          <cell r="AF19">
            <v>1</v>
          </cell>
          <cell r="AG19">
            <v>1</v>
          </cell>
          <cell r="AH19"/>
          <cell r="AI19">
            <v>10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  <cell r="P20"/>
          <cell r="AA20" t="str">
            <v>105323-CES. DR. SERGIO AGUILAR</v>
          </cell>
          <cell r="AB20">
            <v>1</v>
          </cell>
          <cell r="AC20">
            <v>3</v>
          </cell>
          <cell r="AD20"/>
          <cell r="AE20"/>
          <cell r="AF20"/>
          <cell r="AG20"/>
          <cell r="AH20"/>
          <cell r="AI20">
            <v>4</v>
          </cell>
        </row>
        <row r="21">
          <cell r="H21" t="str">
            <v>105303-CES. SAN JUAN</v>
          </cell>
          <cell r="I21">
            <v>67</v>
          </cell>
          <cell r="J21">
            <v>60</v>
          </cell>
          <cell r="K21">
            <v>122</v>
          </cell>
          <cell r="L21">
            <v>58</v>
          </cell>
          <cell r="M21">
            <v>72</v>
          </cell>
          <cell r="N21">
            <v>62</v>
          </cell>
          <cell r="O21">
            <v>57</v>
          </cell>
          <cell r="P21">
            <v>498</v>
          </cell>
          <cell r="AA21" t="str">
            <v xml:space="preserve">105404-P.S.R. EL TANGUE                         </v>
          </cell>
          <cell r="AB21"/>
          <cell r="AC21"/>
          <cell r="AD21"/>
          <cell r="AE21"/>
          <cell r="AF21">
            <v>4</v>
          </cell>
          <cell r="AG21"/>
          <cell r="AH21"/>
          <cell r="AI21">
            <v>4</v>
          </cell>
        </row>
        <row r="22">
          <cell r="H22" t="str">
            <v>105304-CES. SANTA CECILIA</v>
          </cell>
          <cell r="I22">
            <v>107</v>
          </cell>
          <cell r="J22">
            <v>59</v>
          </cell>
          <cell r="K22">
            <v>103</v>
          </cell>
          <cell r="L22">
            <v>87</v>
          </cell>
          <cell r="M22">
            <v>87</v>
          </cell>
          <cell r="N22">
            <v>43</v>
          </cell>
          <cell r="O22">
            <v>94</v>
          </cell>
          <cell r="P22">
            <v>580</v>
          </cell>
          <cell r="AA22" t="str">
            <v>105405-P.S.R. GUANAQUEROS</v>
          </cell>
          <cell r="AB22"/>
          <cell r="AC22"/>
          <cell r="AD22"/>
          <cell r="AE22">
            <v>1</v>
          </cell>
          <cell r="AF22">
            <v>0</v>
          </cell>
          <cell r="AG22"/>
          <cell r="AH22"/>
          <cell r="AI22">
            <v>1</v>
          </cell>
        </row>
        <row r="23">
          <cell r="H23" t="str">
            <v>105305-CES. TIERRAS BLANCAS</v>
          </cell>
          <cell r="I23">
            <v>48</v>
          </cell>
          <cell r="J23">
            <v>87</v>
          </cell>
          <cell r="K23">
            <v>61</v>
          </cell>
          <cell r="L23">
            <v>98</v>
          </cell>
          <cell r="M23">
            <v>86</v>
          </cell>
          <cell r="N23">
            <v>136</v>
          </cell>
          <cell r="O23">
            <v>93</v>
          </cell>
          <cell r="P23">
            <v>609</v>
          </cell>
          <cell r="AA23" t="str">
            <v>105406-P.S.R. PAN DE AZUCAR</v>
          </cell>
          <cell r="AB23"/>
          <cell r="AC23"/>
          <cell r="AD23"/>
          <cell r="AE23"/>
          <cell r="AF23">
            <v>1</v>
          </cell>
          <cell r="AG23">
            <v>1</v>
          </cell>
          <cell r="AH23">
            <v>1</v>
          </cell>
          <cell r="AI23">
            <v>3</v>
          </cell>
        </row>
        <row r="24">
          <cell r="H24" t="str">
            <v>105321-CES. RURAL  TONGOY</v>
          </cell>
          <cell r="I24">
            <v>34</v>
          </cell>
          <cell r="J24">
            <v>11</v>
          </cell>
          <cell r="K24">
            <v>21</v>
          </cell>
          <cell r="L24">
            <v>14</v>
          </cell>
          <cell r="M24">
            <v>9</v>
          </cell>
          <cell r="N24">
            <v>18</v>
          </cell>
          <cell r="O24">
            <v>10</v>
          </cell>
          <cell r="P24">
            <v>117</v>
          </cell>
          <cell r="AA24" t="str">
            <v>105705-CECOF EL ALBA</v>
          </cell>
          <cell r="AB24">
            <v>2</v>
          </cell>
          <cell r="AC24"/>
          <cell r="AD24">
            <v>5</v>
          </cell>
          <cell r="AE24"/>
          <cell r="AF24"/>
          <cell r="AG24">
            <v>4</v>
          </cell>
          <cell r="AH24"/>
          <cell r="AI24">
            <v>11</v>
          </cell>
        </row>
        <row r="25">
          <cell r="H25" t="str">
            <v>105323-CES. DR. SERGIO AGUILAR</v>
          </cell>
          <cell r="I25">
            <v>39</v>
          </cell>
          <cell r="J25">
            <v>45</v>
          </cell>
          <cell r="K25">
            <v>35</v>
          </cell>
          <cell r="L25">
            <v>20</v>
          </cell>
          <cell r="M25">
            <v>50</v>
          </cell>
          <cell r="N25"/>
          <cell r="O25">
            <v>138</v>
          </cell>
          <cell r="P25">
            <v>327</v>
          </cell>
          <cell r="AA25" t="str">
            <v>Total 04102-COQUIMBO</v>
          </cell>
          <cell r="AB25">
            <v>36</v>
          </cell>
          <cell r="AC25">
            <v>24</v>
          </cell>
          <cell r="AD25">
            <v>38</v>
          </cell>
          <cell r="AE25">
            <v>28</v>
          </cell>
          <cell r="AF25">
            <v>38</v>
          </cell>
          <cell r="AG25">
            <v>445</v>
          </cell>
          <cell r="AH25">
            <v>61</v>
          </cell>
          <cell r="AI25">
            <v>670</v>
          </cell>
        </row>
        <row r="26">
          <cell r="H26" t="str">
            <v>105405-P.S.R. GUANAQUEROS</v>
          </cell>
          <cell r="I26">
            <v>3</v>
          </cell>
          <cell r="J26"/>
          <cell r="K26">
            <v>3</v>
          </cell>
          <cell r="L26"/>
          <cell r="M26">
            <v>6</v>
          </cell>
          <cell r="N26">
            <v>2</v>
          </cell>
          <cell r="O26">
            <v>2</v>
          </cell>
          <cell r="P26">
            <v>16</v>
          </cell>
          <cell r="AA26" t="str">
            <v>04103-ANDACOLLO</v>
          </cell>
          <cell r="AB26"/>
          <cell r="AC26"/>
          <cell r="AD26"/>
          <cell r="AE26"/>
          <cell r="AF26"/>
          <cell r="AG26"/>
          <cell r="AH26"/>
          <cell r="AI26"/>
        </row>
        <row r="27">
          <cell r="H27" t="str">
            <v>105406-P.S.R. PAN DE AZUCAR</v>
          </cell>
          <cell r="I27">
            <v>24</v>
          </cell>
          <cell r="J27">
            <v>16</v>
          </cell>
          <cell r="K27">
            <v>20</v>
          </cell>
          <cell r="L27">
            <v>9</v>
          </cell>
          <cell r="M27">
            <v>33</v>
          </cell>
          <cell r="N27">
            <v>37</v>
          </cell>
          <cell r="O27">
            <v>42</v>
          </cell>
          <cell r="P27">
            <v>181</v>
          </cell>
          <cell r="AA27" t="str">
            <v>105106-HOSPITAL ANDACOLLO</v>
          </cell>
          <cell r="AB27"/>
          <cell r="AC27">
            <v>1</v>
          </cell>
          <cell r="AD27">
            <v>2</v>
          </cell>
          <cell r="AE27">
            <v>25</v>
          </cell>
          <cell r="AF27">
            <v>34</v>
          </cell>
          <cell r="AG27"/>
          <cell r="AH27"/>
          <cell r="AI27">
            <v>62</v>
          </cell>
        </row>
        <row r="28">
          <cell r="H28" t="str">
            <v>105407-P.S.R. TAMBILLOS</v>
          </cell>
          <cell r="I28">
            <v>1</v>
          </cell>
          <cell r="J28">
            <v>1</v>
          </cell>
          <cell r="K28"/>
          <cell r="L28">
            <v>2</v>
          </cell>
          <cell r="M28"/>
          <cell r="N28">
            <v>3</v>
          </cell>
          <cell r="O28"/>
          <cell r="P28">
            <v>7</v>
          </cell>
          <cell r="AA28" t="str">
            <v>Total 04103-ANDACOLLO</v>
          </cell>
          <cell r="AB28"/>
          <cell r="AC28">
            <v>1</v>
          </cell>
          <cell r="AD28">
            <v>2</v>
          </cell>
          <cell r="AE28">
            <v>25</v>
          </cell>
          <cell r="AF28">
            <v>34</v>
          </cell>
          <cell r="AG28"/>
          <cell r="AH28"/>
          <cell r="AI28">
            <v>62</v>
          </cell>
        </row>
        <row r="29">
          <cell r="H29" t="str">
            <v>105705-CECOF EL ALBA</v>
          </cell>
          <cell r="I29">
            <v>3</v>
          </cell>
          <cell r="J29">
            <v>2</v>
          </cell>
          <cell r="K29">
            <v>9</v>
          </cell>
          <cell r="L29">
            <v>5</v>
          </cell>
          <cell r="M29">
            <v>5</v>
          </cell>
          <cell r="N29">
            <v>3</v>
          </cell>
          <cell r="O29">
            <v>4</v>
          </cell>
          <cell r="P29">
            <v>31</v>
          </cell>
          <cell r="AA29" t="str">
            <v>04104-LA HIGUERA</v>
          </cell>
          <cell r="AB29"/>
          <cell r="AC29"/>
          <cell r="AD29"/>
          <cell r="AE29"/>
          <cell r="AF29"/>
          <cell r="AG29"/>
          <cell r="AH29"/>
          <cell r="AI29"/>
        </row>
        <row r="30">
          <cell r="H30" t="str">
            <v>Total 04102-COQUIMBO</v>
          </cell>
          <cell r="I30">
            <v>326</v>
          </cell>
          <cell r="J30">
            <v>281</v>
          </cell>
          <cell r="K30">
            <v>374</v>
          </cell>
          <cell r="L30">
            <v>293</v>
          </cell>
          <cell r="M30">
            <v>348</v>
          </cell>
          <cell r="N30">
            <v>304</v>
          </cell>
          <cell r="O30">
            <v>440</v>
          </cell>
          <cell r="P30">
            <v>2366</v>
          </cell>
          <cell r="AA30" t="str">
            <v>105506-P.S.R. EL TRAPICHE</v>
          </cell>
          <cell r="AB30"/>
          <cell r="AC30"/>
          <cell r="AD30"/>
          <cell r="AE30"/>
          <cell r="AF30"/>
          <cell r="AG30"/>
          <cell r="AH30">
            <v>1</v>
          </cell>
          <cell r="AI30">
            <v>1</v>
          </cell>
        </row>
        <row r="31">
          <cell r="H31" t="str">
            <v>04103-ANDACOLLO</v>
          </cell>
          <cell r="I31"/>
          <cell r="J31"/>
          <cell r="K31"/>
          <cell r="L31"/>
          <cell r="M31"/>
          <cell r="N31"/>
          <cell r="O31"/>
          <cell r="P31"/>
          <cell r="AA31" t="str">
            <v>Total 04104-LA HIGUERA</v>
          </cell>
          <cell r="AB31"/>
          <cell r="AC31"/>
          <cell r="AD31"/>
          <cell r="AE31"/>
          <cell r="AF31"/>
          <cell r="AG31"/>
          <cell r="AH31">
            <v>1</v>
          </cell>
          <cell r="AI31">
            <v>1</v>
          </cell>
        </row>
        <row r="32">
          <cell r="H32" t="str">
            <v>105106-HOSPITAL ANDACOLLO</v>
          </cell>
          <cell r="I32">
            <v>12</v>
          </cell>
          <cell r="J32">
            <v>18</v>
          </cell>
          <cell r="K32">
            <v>19</v>
          </cell>
          <cell r="L32">
            <v>25</v>
          </cell>
          <cell r="M32">
            <v>16</v>
          </cell>
          <cell r="N32">
            <v>10</v>
          </cell>
          <cell r="O32">
            <v>23</v>
          </cell>
          <cell r="P32">
            <v>123</v>
          </cell>
          <cell r="AA32" t="str">
            <v>04105-PAIHUANO</v>
          </cell>
          <cell r="AB32"/>
          <cell r="AC32"/>
          <cell r="AD32"/>
          <cell r="AE32"/>
          <cell r="AF32"/>
          <cell r="AG32"/>
          <cell r="AH32"/>
          <cell r="AI32"/>
        </row>
        <row r="33">
          <cell r="H33" t="str">
            <v>Total 04103-ANDACOLLO</v>
          </cell>
          <cell r="I33">
            <v>12</v>
          </cell>
          <cell r="J33">
            <v>18</v>
          </cell>
          <cell r="K33">
            <v>19</v>
          </cell>
          <cell r="L33">
            <v>25</v>
          </cell>
          <cell r="M33">
            <v>16</v>
          </cell>
          <cell r="N33">
            <v>10</v>
          </cell>
          <cell r="O33">
            <v>23</v>
          </cell>
          <cell r="P33">
            <v>123</v>
          </cell>
          <cell r="AA33" t="str">
            <v>105306-CES. PAIHUANO</v>
          </cell>
          <cell r="AB33"/>
          <cell r="AC33"/>
          <cell r="AD33"/>
          <cell r="AE33">
            <v>2</v>
          </cell>
          <cell r="AF33"/>
          <cell r="AG33">
            <v>2</v>
          </cell>
          <cell r="AH33">
            <v>1</v>
          </cell>
          <cell r="AI33">
            <v>5</v>
          </cell>
        </row>
        <row r="34">
          <cell r="H34" t="str">
            <v>04104-LA HIGUERA</v>
          </cell>
          <cell r="I34"/>
          <cell r="J34"/>
          <cell r="K34"/>
          <cell r="L34"/>
          <cell r="M34"/>
          <cell r="N34"/>
          <cell r="O34"/>
          <cell r="P34"/>
          <cell r="AA34" t="str">
            <v>105475-P.S.R. HORCON</v>
          </cell>
          <cell r="AB34"/>
          <cell r="AC34">
            <v>1</v>
          </cell>
          <cell r="AD34"/>
          <cell r="AE34"/>
          <cell r="AF34"/>
          <cell r="AG34"/>
          <cell r="AH34"/>
          <cell r="AI34">
            <v>1</v>
          </cell>
        </row>
        <row r="35">
          <cell r="H35" t="str">
            <v>105314-CES. LA HIGUERA</v>
          </cell>
          <cell r="I35"/>
          <cell r="J35">
            <v>1</v>
          </cell>
          <cell r="K35"/>
          <cell r="L35">
            <v>2</v>
          </cell>
          <cell r="M35">
            <v>2</v>
          </cell>
          <cell r="N35"/>
          <cell r="O35"/>
          <cell r="P35">
            <v>5</v>
          </cell>
          <cell r="AA35" t="str">
            <v>105477-P.S.R. PISCO ELQUI</v>
          </cell>
          <cell r="AB35">
            <v>1</v>
          </cell>
          <cell r="AC35"/>
          <cell r="AD35"/>
          <cell r="AE35"/>
          <cell r="AF35"/>
          <cell r="AG35">
            <v>1</v>
          </cell>
          <cell r="AH35"/>
          <cell r="AI35">
            <v>2</v>
          </cell>
        </row>
        <row r="36">
          <cell r="H36" t="str">
            <v xml:space="preserve">105500-P.S.R. CALETA HORNOS        </v>
          </cell>
          <cell r="I36">
            <v>1</v>
          </cell>
          <cell r="J36"/>
          <cell r="K36">
            <v>2</v>
          </cell>
          <cell r="L36"/>
          <cell r="M36">
            <v>5</v>
          </cell>
          <cell r="N36"/>
          <cell r="O36">
            <v>5</v>
          </cell>
          <cell r="P36">
            <v>13</v>
          </cell>
          <cell r="AA36" t="str">
            <v>Total 04105-PAIHUANO</v>
          </cell>
          <cell r="AB36">
            <v>1</v>
          </cell>
          <cell r="AC36">
            <v>1</v>
          </cell>
          <cell r="AD36"/>
          <cell r="AE36">
            <v>2</v>
          </cell>
          <cell r="AF36"/>
          <cell r="AG36">
            <v>3</v>
          </cell>
          <cell r="AH36">
            <v>1</v>
          </cell>
          <cell r="AI36">
            <v>8</v>
          </cell>
        </row>
        <row r="37">
          <cell r="H37" t="str">
            <v>105505-P.S.R. LOS CHOROS</v>
          </cell>
          <cell r="I37"/>
          <cell r="J37"/>
          <cell r="K37"/>
          <cell r="L37"/>
          <cell r="M37"/>
          <cell r="N37"/>
          <cell r="O37">
            <v>1</v>
          </cell>
          <cell r="P37">
            <v>1</v>
          </cell>
          <cell r="AA37" t="str">
            <v>04106-VICUÑA</v>
          </cell>
          <cell r="AB37"/>
          <cell r="AC37"/>
          <cell r="AD37"/>
          <cell r="AE37"/>
          <cell r="AF37"/>
          <cell r="AG37"/>
          <cell r="AH37"/>
          <cell r="AI37"/>
        </row>
        <row r="38">
          <cell r="H38" t="str">
            <v>105506-P.S.R. EL TRAPICHE</v>
          </cell>
          <cell r="I38">
            <v>4</v>
          </cell>
          <cell r="J38"/>
          <cell r="K38">
            <v>2</v>
          </cell>
          <cell r="L38"/>
          <cell r="M38"/>
          <cell r="N38"/>
          <cell r="O38"/>
          <cell r="P38">
            <v>6</v>
          </cell>
          <cell r="AA38" t="str">
            <v>105107-HOSPITAL VICUÑA</v>
          </cell>
          <cell r="AB38">
            <v>23</v>
          </cell>
          <cell r="AC38">
            <v>16</v>
          </cell>
          <cell r="AD38">
            <v>12</v>
          </cell>
          <cell r="AE38">
            <v>3</v>
          </cell>
          <cell r="AF38">
            <v>9</v>
          </cell>
          <cell r="AG38">
            <v>1</v>
          </cell>
          <cell r="AH38">
            <v>12</v>
          </cell>
          <cell r="AI38">
            <v>76</v>
          </cell>
        </row>
        <row r="39">
          <cell r="H39" t="str">
            <v>Total 04104-LA HIGUERA</v>
          </cell>
          <cell r="I39">
            <v>5</v>
          </cell>
          <cell r="J39">
            <v>1</v>
          </cell>
          <cell r="K39">
            <v>4</v>
          </cell>
          <cell r="L39">
            <v>2</v>
          </cell>
          <cell r="M39">
            <v>7</v>
          </cell>
          <cell r="N39"/>
          <cell r="O39">
            <v>6</v>
          </cell>
          <cell r="P39">
            <v>25</v>
          </cell>
          <cell r="AA39" t="str">
            <v>105468-P.S.R. EL MOLLE</v>
          </cell>
          <cell r="AB39"/>
          <cell r="AC39"/>
          <cell r="AD39"/>
          <cell r="AE39"/>
          <cell r="AF39">
            <v>2</v>
          </cell>
          <cell r="AG39"/>
          <cell r="AH39">
            <v>1</v>
          </cell>
          <cell r="AI39">
            <v>3</v>
          </cell>
        </row>
        <row r="40">
          <cell r="H40" t="str">
            <v>04105-PAIHUANO</v>
          </cell>
          <cell r="I40"/>
          <cell r="J40"/>
          <cell r="K40"/>
          <cell r="L40"/>
          <cell r="M40"/>
          <cell r="N40"/>
          <cell r="O40"/>
          <cell r="P40"/>
          <cell r="AA40" t="str">
            <v>105471-P.S.R. PERALILLO</v>
          </cell>
          <cell r="AB40">
            <v>2</v>
          </cell>
          <cell r="AC40"/>
          <cell r="AD40"/>
          <cell r="AE40"/>
          <cell r="AF40"/>
          <cell r="AG40">
            <v>0</v>
          </cell>
          <cell r="AH40"/>
          <cell r="AI40">
            <v>2</v>
          </cell>
        </row>
        <row r="41">
          <cell r="H41" t="str">
            <v>105306-CES. PAIHUANO</v>
          </cell>
          <cell r="I41">
            <v>15</v>
          </cell>
          <cell r="J41">
            <v>14</v>
          </cell>
          <cell r="K41">
            <v>18</v>
          </cell>
          <cell r="L41">
            <v>12</v>
          </cell>
          <cell r="M41">
            <v>29</v>
          </cell>
          <cell r="N41">
            <v>19</v>
          </cell>
          <cell r="O41">
            <v>16</v>
          </cell>
          <cell r="P41">
            <v>123</v>
          </cell>
          <cell r="AA41" t="str">
            <v>105473-P.S.R. TALCUNA</v>
          </cell>
          <cell r="AB41"/>
          <cell r="AC41"/>
          <cell r="AD41"/>
          <cell r="AE41"/>
          <cell r="AF41"/>
          <cell r="AG41">
            <v>2</v>
          </cell>
          <cell r="AH41"/>
          <cell r="AI41">
            <v>2</v>
          </cell>
        </row>
        <row r="42">
          <cell r="H42" t="str">
            <v>105475-P.S.R. HORCON</v>
          </cell>
          <cell r="I42">
            <v>1</v>
          </cell>
          <cell r="J42"/>
          <cell r="K42">
            <v>1</v>
          </cell>
          <cell r="L42">
            <v>1</v>
          </cell>
          <cell r="M42"/>
          <cell r="N42">
            <v>2</v>
          </cell>
          <cell r="O42">
            <v>3</v>
          </cell>
          <cell r="P42">
            <v>8</v>
          </cell>
          <cell r="AA42" t="str">
            <v>105502-P.S.R. CALINGASTA</v>
          </cell>
          <cell r="AB42">
            <v>8</v>
          </cell>
          <cell r="AC42"/>
          <cell r="AD42">
            <v>1</v>
          </cell>
          <cell r="AE42"/>
          <cell r="AF42"/>
          <cell r="AG42"/>
          <cell r="AH42">
            <v>5</v>
          </cell>
          <cell r="AI42">
            <v>14</v>
          </cell>
        </row>
        <row r="43">
          <cell r="H43" t="str">
            <v>105476-P.S.R. MONTE GRANDE</v>
          </cell>
          <cell r="I43">
            <v>2</v>
          </cell>
          <cell r="J43">
            <v>1</v>
          </cell>
          <cell r="K43">
            <v>3</v>
          </cell>
          <cell r="L43">
            <v>3</v>
          </cell>
          <cell r="M43">
            <v>2</v>
          </cell>
          <cell r="N43">
            <v>1</v>
          </cell>
          <cell r="O43">
            <v>1</v>
          </cell>
          <cell r="P43">
            <v>13</v>
          </cell>
          <cell r="AA43" t="str">
            <v>105509-P.S.R. GUALLIGUAICA</v>
          </cell>
          <cell r="AB43"/>
          <cell r="AC43"/>
          <cell r="AD43"/>
          <cell r="AE43"/>
          <cell r="AF43">
            <v>3</v>
          </cell>
          <cell r="AG43"/>
          <cell r="AH43"/>
          <cell r="AI43">
            <v>3</v>
          </cell>
        </row>
        <row r="44">
          <cell r="H44" t="str">
            <v>105477-P.S.R. PISCO ELQUI</v>
          </cell>
          <cell r="I44"/>
          <cell r="J44">
            <v>4</v>
          </cell>
          <cell r="K44">
            <v>1</v>
          </cell>
          <cell r="L44">
            <v>10</v>
          </cell>
          <cell r="M44">
            <v>5</v>
          </cell>
          <cell r="N44">
            <v>5</v>
          </cell>
          <cell r="O44">
            <v>8</v>
          </cell>
          <cell r="P44">
            <v>33</v>
          </cell>
          <cell r="AA44" t="str">
            <v>Total 04106-VICUÑA</v>
          </cell>
          <cell r="AB44">
            <v>33</v>
          </cell>
          <cell r="AC44">
            <v>16</v>
          </cell>
          <cell r="AD44">
            <v>13</v>
          </cell>
          <cell r="AE44">
            <v>3</v>
          </cell>
          <cell r="AF44">
            <v>14</v>
          </cell>
          <cell r="AG44">
            <v>3</v>
          </cell>
          <cell r="AH44">
            <v>18</v>
          </cell>
          <cell r="AI44">
            <v>100</v>
          </cell>
        </row>
        <row r="45">
          <cell r="H45" t="str">
            <v>Total 04105-PAIHUANO</v>
          </cell>
          <cell r="I45">
            <v>18</v>
          </cell>
          <cell r="J45">
            <v>19</v>
          </cell>
          <cell r="K45">
            <v>23</v>
          </cell>
          <cell r="L45">
            <v>26</v>
          </cell>
          <cell r="M45">
            <v>36</v>
          </cell>
          <cell r="N45">
            <v>27</v>
          </cell>
          <cell r="O45">
            <v>28</v>
          </cell>
          <cell r="P45">
            <v>177</v>
          </cell>
          <cell r="AA45" t="str">
            <v>04201-ILLAPEL</v>
          </cell>
          <cell r="AB45"/>
          <cell r="AC45"/>
          <cell r="AD45"/>
          <cell r="AE45"/>
          <cell r="AF45"/>
          <cell r="AG45"/>
          <cell r="AH45"/>
          <cell r="AI45"/>
        </row>
        <row r="46">
          <cell r="H46" t="str">
            <v>04106-VICUÑA</v>
          </cell>
          <cell r="I46"/>
          <cell r="J46"/>
          <cell r="K46"/>
          <cell r="L46"/>
          <cell r="M46"/>
          <cell r="N46"/>
          <cell r="O46"/>
          <cell r="P46"/>
          <cell r="AA46" t="str">
            <v>105103-HOSPITAL ILLAPEL</v>
          </cell>
          <cell r="AB46">
            <v>3</v>
          </cell>
          <cell r="AC46">
            <v>1</v>
          </cell>
          <cell r="AD46">
            <v>10</v>
          </cell>
          <cell r="AE46">
            <v>14</v>
          </cell>
          <cell r="AF46">
            <v>7</v>
          </cell>
          <cell r="AG46">
            <v>1</v>
          </cell>
          <cell r="AH46">
            <v>6</v>
          </cell>
          <cell r="AI46">
            <v>42</v>
          </cell>
        </row>
        <row r="47">
          <cell r="H47" t="str">
            <v>105107-HOSPITAL VICUÑA</v>
          </cell>
          <cell r="I47">
            <v>36</v>
          </cell>
          <cell r="J47">
            <v>28</v>
          </cell>
          <cell r="K47">
            <v>29</v>
          </cell>
          <cell r="L47">
            <v>18</v>
          </cell>
          <cell r="M47">
            <v>33</v>
          </cell>
          <cell r="N47">
            <v>20</v>
          </cell>
          <cell r="O47">
            <v>31</v>
          </cell>
          <cell r="P47">
            <v>195</v>
          </cell>
          <cell r="AA47" t="str">
            <v>105326-CESFAM SAN RAFAEL</v>
          </cell>
          <cell r="AB47"/>
          <cell r="AC47">
            <v>1</v>
          </cell>
          <cell r="AD47"/>
          <cell r="AE47"/>
          <cell r="AF47">
            <v>19</v>
          </cell>
          <cell r="AG47">
            <v>17</v>
          </cell>
          <cell r="AH47"/>
          <cell r="AI47">
            <v>37</v>
          </cell>
        </row>
        <row r="48">
          <cell r="H48" t="str">
            <v>105467-P.S.R. DIAGUITAS</v>
          </cell>
          <cell r="I48"/>
          <cell r="J48"/>
          <cell r="K48"/>
          <cell r="L48"/>
          <cell r="M48">
            <v>1</v>
          </cell>
          <cell r="N48">
            <v>2</v>
          </cell>
          <cell r="O48">
            <v>5</v>
          </cell>
          <cell r="P48">
            <v>8</v>
          </cell>
          <cell r="AA48" t="str">
            <v xml:space="preserve">105443-P.S.R. CARCAMO                   </v>
          </cell>
          <cell r="AB48"/>
          <cell r="AC48"/>
          <cell r="AD48"/>
          <cell r="AE48">
            <v>1</v>
          </cell>
          <cell r="AF48"/>
          <cell r="AG48"/>
          <cell r="AH48"/>
          <cell r="AI48">
            <v>1</v>
          </cell>
        </row>
        <row r="49">
          <cell r="H49" t="str">
            <v>105468-P.S.R. EL MOLLE</v>
          </cell>
          <cell r="I49"/>
          <cell r="J49"/>
          <cell r="K49">
            <v>6</v>
          </cell>
          <cell r="L49">
            <v>1</v>
          </cell>
          <cell r="M49">
            <v>2</v>
          </cell>
          <cell r="N49">
            <v>1</v>
          </cell>
          <cell r="O49">
            <v>1</v>
          </cell>
          <cell r="P49">
            <v>11</v>
          </cell>
          <cell r="AA49" t="str">
            <v>105485-P.S.R. PLAN DE HORNOS</v>
          </cell>
          <cell r="AB49"/>
          <cell r="AC49"/>
          <cell r="AD49"/>
          <cell r="AE49">
            <v>1</v>
          </cell>
          <cell r="AF49"/>
          <cell r="AG49"/>
          <cell r="AH49"/>
          <cell r="AI49">
            <v>1</v>
          </cell>
        </row>
        <row r="50">
          <cell r="H50" t="str">
            <v>105469-P.S.R. EL TAMBO</v>
          </cell>
          <cell r="I50"/>
          <cell r="J50"/>
          <cell r="K50">
            <v>3</v>
          </cell>
          <cell r="L50">
            <v>2</v>
          </cell>
          <cell r="M50">
            <v>1</v>
          </cell>
          <cell r="N50">
            <v>6</v>
          </cell>
          <cell r="O50">
            <v>2</v>
          </cell>
          <cell r="P50">
            <v>14</v>
          </cell>
          <cell r="AA50" t="str">
            <v>105487-P.S.R. CAÑAS UNO</v>
          </cell>
          <cell r="AB50"/>
          <cell r="AC50"/>
          <cell r="AD50"/>
          <cell r="AE50">
            <v>1</v>
          </cell>
          <cell r="AF50"/>
          <cell r="AG50"/>
          <cell r="AH50"/>
          <cell r="AI50">
            <v>1</v>
          </cell>
        </row>
        <row r="51">
          <cell r="H51" t="str">
            <v>105471-P.S.R. PERALILLO</v>
          </cell>
          <cell r="I51">
            <v>2</v>
          </cell>
          <cell r="J51"/>
          <cell r="K51">
            <v>9</v>
          </cell>
          <cell r="L51">
            <v>4</v>
          </cell>
          <cell r="M51">
            <v>2</v>
          </cell>
          <cell r="N51">
            <v>5</v>
          </cell>
          <cell r="O51">
            <v>3</v>
          </cell>
          <cell r="P51">
            <v>25</v>
          </cell>
          <cell r="AA51" t="str">
            <v>Total 04201-ILLAPEL</v>
          </cell>
          <cell r="AB51">
            <v>3</v>
          </cell>
          <cell r="AC51">
            <v>2</v>
          </cell>
          <cell r="AD51">
            <v>10</v>
          </cell>
          <cell r="AE51">
            <v>17</v>
          </cell>
          <cell r="AF51">
            <v>26</v>
          </cell>
          <cell r="AG51">
            <v>18</v>
          </cell>
          <cell r="AH51">
            <v>6</v>
          </cell>
          <cell r="AI51">
            <v>82</v>
          </cell>
        </row>
        <row r="52">
          <cell r="H52" t="str">
            <v>105472-P.S.R. RIVADAVIA</v>
          </cell>
          <cell r="I52"/>
          <cell r="J52"/>
          <cell r="K52"/>
          <cell r="L52"/>
          <cell r="M52"/>
          <cell r="N52">
            <v>11</v>
          </cell>
          <cell r="O52">
            <v>2</v>
          </cell>
          <cell r="P52">
            <v>13</v>
          </cell>
          <cell r="AA52" t="str">
            <v>04202-CANELA</v>
          </cell>
          <cell r="AB52"/>
          <cell r="AC52"/>
          <cell r="AD52"/>
          <cell r="AE52"/>
          <cell r="AF52"/>
          <cell r="AG52"/>
          <cell r="AH52"/>
          <cell r="AI52"/>
        </row>
        <row r="53">
          <cell r="H53" t="str">
            <v>105473-P.S.R. TALCUNA</v>
          </cell>
          <cell r="I53"/>
          <cell r="J53">
            <v>2</v>
          </cell>
          <cell r="K53">
            <v>3</v>
          </cell>
          <cell r="L53"/>
          <cell r="M53">
            <v>1</v>
          </cell>
          <cell r="N53">
            <v>3</v>
          </cell>
          <cell r="O53">
            <v>3</v>
          </cell>
          <cell r="P53">
            <v>12</v>
          </cell>
          <cell r="AA53" t="str">
            <v>105309-CES. RURAL CANELA</v>
          </cell>
          <cell r="AB53"/>
          <cell r="AC53"/>
          <cell r="AD53"/>
          <cell r="AE53"/>
          <cell r="AF53">
            <v>1</v>
          </cell>
          <cell r="AG53"/>
          <cell r="AH53"/>
          <cell r="AI53">
            <v>1</v>
          </cell>
        </row>
        <row r="54">
          <cell r="H54" t="str">
            <v>105474-P.S.R. CHAPILCA</v>
          </cell>
          <cell r="I54"/>
          <cell r="J54"/>
          <cell r="K54"/>
          <cell r="L54"/>
          <cell r="M54"/>
          <cell r="N54">
            <v>1</v>
          </cell>
          <cell r="O54">
            <v>1</v>
          </cell>
          <cell r="P54">
            <v>2</v>
          </cell>
          <cell r="AA54" t="str">
            <v>Total 04202-CANELA</v>
          </cell>
          <cell r="AB54"/>
          <cell r="AC54"/>
          <cell r="AD54"/>
          <cell r="AE54"/>
          <cell r="AF54">
            <v>1</v>
          </cell>
          <cell r="AG54"/>
          <cell r="AH54"/>
          <cell r="AI54">
            <v>1</v>
          </cell>
        </row>
        <row r="55">
          <cell r="H55" t="str">
            <v>105502-P.S.R. CALINGASTA</v>
          </cell>
          <cell r="I55">
            <v>6</v>
          </cell>
          <cell r="J55">
            <v>14</v>
          </cell>
          <cell r="K55">
            <v>12</v>
          </cell>
          <cell r="L55">
            <v>4</v>
          </cell>
          <cell r="M55">
            <v>4</v>
          </cell>
          <cell r="N55">
            <v>6</v>
          </cell>
          <cell r="O55">
            <v>10</v>
          </cell>
          <cell r="P55">
            <v>56</v>
          </cell>
          <cell r="AA55" t="str">
            <v>04203-LOS VILOS</v>
          </cell>
          <cell r="AB55"/>
          <cell r="AC55"/>
          <cell r="AD55"/>
          <cell r="AE55"/>
          <cell r="AF55"/>
          <cell r="AG55"/>
          <cell r="AH55"/>
          <cell r="AI55"/>
        </row>
        <row r="56">
          <cell r="H56" t="str">
            <v>105509-P.S.R. GUALLIGUAICA</v>
          </cell>
          <cell r="I56"/>
          <cell r="J56"/>
          <cell r="K56"/>
          <cell r="L56">
            <v>1</v>
          </cell>
          <cell r="M56"/>
          <cell r="N56">
            <v>1</v>
          </cell>
          <cell r="O56"/>
          <cell r="P56">
            <v>2</v>
          </cell>
          <cell r="AA56" t="str">
            <v>105108-HOSPITAL LOS VILOS</v>
          </cell>
          <cell r="AB56">
            <v>24</v>
          </cell>
          <cell r="AC56">
            <v>14</v>
          </cell>
          <cell r="AD56">
            <v>8</v>
          </cell>
          <cell r="AE56">
            <v>9</v>
          </cell>
          <cell r="AF56"/>
          <cell r="AG56"/>
          <cell r="AH56"/>
          <cell r="AI56">
            <v>55</v>
          </cell>
        </row>
        <row r="57">
          <cell r="H57" t="str">
            <v>Total 04106-VICUÑA</v>
          </cell>
          <cell r="I57">
            <v>44</v>
          </cell>
          <cell r="J57">
            <v>44</v>
          </cell>
          <cell r="K57">
            <v>62</v>
          </cell>
          <cell r="L57">
            <v>30</v>
          </cell>
          <cell r="M57">
            <v>44</v>
          </cell>
          <cell r="N57">
            <v>56</v>
          </cell>
          <cell r="O57">
            <v>58</v>
          </cell>
          <cell r="P57">
            <v>338</v>
          </cell>
          <cell r="AA57" t="str">
            <v xml:space="preserve">105478-P.S.R. CAIMANES                   </v>
          </cell>
          <cell r="AB57"/>
          <cell r="AC57"/>
          <cell r="AD57">
            <v>1</v>
          </cell>
          <cell r="AE57"/>
          <cell r="AF57"/>
          <cell r="AG57">
            <v>72</v>
          </cell>
          <cell r="AH57"/>
          <cell r="AI57">
            <v>73</v>
          </cell>
        </row>
        <row r="58">
          <cell r="H58" t="str">
            <v>04201-ILLAPEL</v>
          </cell>
          <cell r="I58"/>
          <cell r="J58"/>
          <cell r="K58"/>
          <cell r="L58"/>
          <cell r="M58"/>
          <cell r="N58"/>
          <cell r="O58"/>
          <cell r="P58"/>
          <cell r="AA58" t="str">
            <v>105479-P.S.R. GUANGUALI</v>
          </cell>
          <cell r="AB58"/>
          <cell r="AC58"/>
          <cell r="AD58"/>
          <cell r="AE58"/>
          <cell r="AF58"/>
          <cell r="AG58">
            <v>18</v>
          </cell>
          <cell r="AH58"/>
          <cell r="AI58">
            <v>18</v>
          </cell>
        </row>
        <row r="59">
          <cell r="H59" t="str">
            <v>105103-HOSPITAL ILLAPEL</v>
          </cell>
          <cell r="I59">
            <v>51</v>
          </cell>
          <cell r="J59">
            <v>38</v>
          </cell>
          <cell r="K59">
            <v>86</v>
          </cell>
          <cell r="L59">
            <v>56</v>
          </cell>
          <cell r="M59">
            <v>61</v>
          </cell>
          <cell r="N59">
            <v>44</v>
          </cell>
          <cell r="O59">
            <v>26</v>
          </cell>
          <cell r="P59">
            <v>362</v>
          </cell>
          <cell r="AA59" t="str">
            <v>105480-P.S.R. QUILIMARI</v>
          </cell>
          <cell r="AB59"/>
          <cell r="AC59"/>
          <cell r="AD59"/>
          <cell r="AE59"/>
          <cell r="AF59"/>
          <cell r="AG59">
            <v>81</v>
          </cell>
          <cell r="AH59"/>
          <cell r="AI59">
            <v>81</v>
          </cell>
        </row>
        <row r="60">
          <cell r="H60" t="str">
            <v>105326-CESFAM SAN RAFAEL</v>
          </cell>
          <cell r="I60"/>
          <cell r="J60"/>
          <cell r="K60">
            <v>9</v>
          </cell>
          <cell r="L60"/>
          <cell r="M60">
            <v>4</v>
          </cell>
          <cell r="N60">
            <v>7</v>
          </cell>
          <cell r="O60">
            <v>3</v>
          </cell>
          <cell r="P60">
            <v>23</v>
          </cell>
          <cell r="AA60" t="str">
            <v>105481-P.S.R. TILAMA</v>
          </cell>
          <cell r="AB60"/>
          <cell r="AC60"/>
          <cell r="AD60"/>
          <cell r="AE60">
            <v>2</v>
          </cell>
          <cell r="AF60">
            <v>1</v>
          </cell>
          <cell r="AG60"/>
          <cell r="AH60"/>
          <cell r="AI60">
            <v>3</v>
          </cell>
        </row>
        <row r="61">
          <cell r="H61" t="str">
            <v>105444-P.S.R. HUINTIL</v>
          </cell>
          <cell r="I61"/>
          <cell r="J61"/>
          <cell r="K61">
            <v>1</v>
          </cell>
          <cell r="L61">
            <v>1</v>
          </cell>
          <cell r="M61"/>
          <cell r="N61"/>
          <cell r="O61"/>
          <cell r="P61">
            <v>2</v>
          </cell>
          <cell r="AA61" t="str">
            <v>105511-P.S.R. LOS CONDORES</v>
          </cell>
          <cell r="AB61"/>
          <cell r="AC61">
            <v>1</v>
          </cell>
          <cell r="AD61"/>
          <cell r="AE61"/>
          <cell r="AF61"/>
          <cell r="AG61">
            <v>22</v>
          </cell>
          <cell r="AH61"/>
          <cell r="AI61">
            <v>23</v>
          </cell>
        </row>
        <row r="62">
          <cell r="H62" t="str">
            <v>105445-P.S.R. LIMAHUIDA</v>
          </cell>
          <cell r="I62"/>
          <cell r="J62"/>
          <cell r="K62">
            <v>1</v>
          </cell>
          <cell r="L62"/>
          <cell r="M62"/>
          <cell r="N62"/>
          <cell r="O62"/>
          <cell r="P62">
            <v>1</v>
          </cell>
          <cell r="AA62" t="str">
            <v>Total 04203-LOS VILOS</v>
          </cell>
          <cell r="AB62">
            <v>24</v>
          </cell>
          <cell r="AC62">
            <v>15</v>
          </cell>
          <cell r="AD62">
            <v>9</v>
          </cell>
          <cell r="AE62">
            <v>11</v>
          </cell>
          <cell r="AF62">
            <v>1</v>
          </cell>
          <cell r="AG62">
            <v>193</v>
          </cell>
          <cell r="AH62"/>
          <cell r="AI62">
            <v>253</v>
          </cell>
        </row>
        <row r="63">
          <cell r="H63" t="str">
            <v>105487-P.S.R. CAÑAS UNO</v>
          </cell>
          <cell r="I63"/>
          <cell r="J63"/>
          <cell r="K63">
            <v>2</v>
          </cell>
          <cell r="L63"/>
          <cell r="M63"/>
          <cell r="N63"/>
          <cell r="O63"/>
          <cell r="P63">
            <v>2</v>
          </cell>
          <cell r="AA63" t="str">
            <v>04204-SALAMANCA</v>
          </cell>
          <cell r="AB63"/>
          <cell r="AC63"/>
          <cell r="AD63"/>
          <cell r="AE63"/>
          <cell r="AF63"/>
          <cell r="AG63"/>
          <cell r="AH63"/>
          <cell r="AI63"/>
        </row>
        <row r="64">
          <cell r="H64" t="str">
            <v>Total 04201-ILLAPEL</v>
          </cell>
          <cell r="I64">
            <v>51</v>
          </cell>
          <cell r="J64">
            <v>38</v>
          </cell>
          <cell r="K64">
            <v>99</v>
          </cell>
          <cell r="L64">
            <v>57</v>
          </cell>
          <cell r="M64">
            <v>65</v>
          </cell>
          <cell r="N64">
            <v>51</v>
          </cell>
          <cell r="O64">
            <v>29</v>
          </cell>
          <cell r="P64">
            <v>390</v>
          </cell>
          <cell r="AA64" t="str">
            <v>105104-HOSPITAL SALAMANCA</v>
          </cell>
          <cell r="AB64">
            <v>43</v>
          </cell>
          <cell r="AC64"/>
          <cell r="AD64"/>
          <cell r="AE64">
            <v>22</v>
          </cell>
          <cell r="AF64">
            <v>13</v>
          </cell>
          <cell r="AG64">
            <v>14</v>
          </cell>
          <cell r="AH64">
            <v>9</v>
          </cell>
          <cell r="AI64">
            <v>101</v>
          </cell>
        </row>
        <row r="65">
          <cell r="H65" t="str">
            <v>04202-CANELA</v>
          </cell>
          <cell r="I65"/>
          <cell r="J65"/>
          <cell r="K65"/>
          <cell r="L65"/>
          <cell r="M65"/>
          <cell r="N65"/>
          <cell r="O65"/>
          <cell r="P65"/>
          <cell r="AA65" t="str">
            <v xml:space="preserve">105452-P.S.R. CUNCUMEN                 </v>
          </cell>
          <cell r="AB65">
            <v>2</v>
          </cell>
          <cell r="AC65">
            <v>3</v>
          </cell>
          <cell r="AD65">
            <v>2</v>
          </cell>
          <cell r="AE65">
            <v>14</v>
          </cell>
          <cell r="AF65"/>
          <cell r="AG65">
            <v>13</v>
          </cell>
          <cell r="AH65"/>
          <cell r="AI65">
            <v>34</v>
          </cell>
        </row>
        <row r="66">
          <cell r="H66" t="str">
            <v>105309-CES. RURAL CANELA</v>
          </cell>
          <cell r="I66"/>
          <cell r="J66">
            <v>19</v>
          </cell>
          <cell r="K66">
            <v>9</v>
          </cell>
          <cell r="L66">
            <v>20</v>
          </cell>
          <cell r="M66">
            <v>11</v>
          </cell>
          <cell r="N66">
            <v>2</v>
          </cell>
          <cell r="O66">
            <v>6</v>
          </cell>
          <cell r="P66">
            <v>67</v>
          </cell>
          <cell r="AA66" t="str">
            <v>105454-P.S.R. CUNLAGUA</v>
          </cell>
          <cell r="AB66"/>
          <cell r="AC66"/>
          <cell r="AD66"/>
          <cell r="AE66"/>
          <cell r="AF66">
            <v>3</v>
          </cell>
          <cell r="AG66"/>
          <cell r="AH66">
            <v>1</v>
          </cell>
          <cell r="AI66">
            <v>4</v>
          </cell>
        </row>
        <row r="67">
          <cell r="H67" t="str">
            <v xml:space="preserve">105450-P.S.R. MINCHA NORTE            </v>
          </cell>
          <cell r="I67"/>
          <cell r="J67"/>
          <cell r="K67"/>
          <cell r="L67">
            <v>7</v>
          </cell>
          <cell r="M67">
            <v>2</v>
          </cell>
          <cell r="N67">
            <v>1</v>
          </cell>
          <cell r="O67"/>
          <cell r="P67">
            <v>10</v>
          </cell>
          <cell r="AA67" t="str">
            <v>105455-P.S.R. CHILLEPIN</v>
          </cell>
          <cell r="AB67"/>
          <cell r="AC67"/>
          <cell r="AD67"/>
          <cell r="AE67">
            <v>2</v>
          </cell>
          <cell r="AF67"/>
          <cell r="AG67"/>
          <cell r="AH67"/>
          <cell r="AI67">
            <v>2</v>
          </cell>
        </row>
        <row r="68">
          <cell r="H68" t="str">
            <v>105451-P.S.R. AGUA FRIA</v>
          </cell>
          <cell r="I68"/>
          <cell r="J68"/>
          <cell r="K68">
            <v>4</v>
          </cell>
          <cell r="L68"/>
          <cell r="M68"/>
          <cell r="N68"/>
          <cell r="O68">
            <v>2</v>
          </cell>
          <cell r="P68">
            <v>6</v>
          </cell>
          <cell r="AA68" t="str">
            <v>105456-P.S.R. LLIMPO</v>
          </cell>
          <cell r="AB68"/>
          <cell r="AC68"/>
          <cell r="AD68"/>
          <cell r="AE68"/>
          <cell r="AF68">
            <v>5</v>
          </cell>
          <cell r="AG68">
            <v>8</v>
          </cell>
          <cell r="AH68">
            <v>3</v>
          </cell>
          <cell r="AI68">
            <v>16</v>
          </cell>
        </row>
        <row r="69">
          <cell r="H69" t="str">
            <v>105482-P.S.R. CANELA ALTA</v>
          </cell>
          <cell r="I69"/>
          <cell r="J69">
            <v>4</v>
          </cell>
          <cell r="K69"/>
          <cell r="L69"/>
          <cell r="M69"/>
          <cell r="N69"/>
          <cell r="O69"/>
          <cell r="P69">
            <v>4</v>
          </cell>
          <cell r="AA69" t="str">
            <v>105457-P.S.R. SAN AGUSTIN</v>
          </cell>
          <cell r="AB69"/>
          <cell r="AC69">
            <v>2</v>
          </cell>
          <cell r="AD69"/>
          <cell r="AE69"/>
          <cell r="AF69"/>
          <cell r="AG69"/>
          <cell r="AH69"/>
          <cell r="AI69">
            <v>2</v>
          </cell>
        </row>
        <row r="70">
          <cell r="H70" t="str">
            <v>105484-P.S.R. HUENTELAUQUEN</v>
          </cell>
          <cell r="I70"/>
          <cell r="J70"/>
          <cell r="K70">
            <v>4</v>
          </cell>
          <cell r="L70"/>
          <cell r="M70"/>
          <cell r="N70"/>
          <cell r="O70">
            <v>2</v>
          </cell>
          <cell r="P70">
            <v>6</v>
          </cell>
          <cell r="AA70" t="str">
            <v>105458-P.S.R. TAHUINCO</v>
          </cell>
          <cell r="AB70"/>
          <cell r="AC70"/>
          <cell r="AD70"/>
          <cell r="AE70">
            <v>1</v>
          </cell>
          <cell r="AF70"/>
          <cell r="AG70">
            <v>1</v>
          </cell>
          <cell r="AH70"/>
          <cell r="AI70">
            <v>2</v>
          </cell>
        </row>
        <row r="71">
          <cell r="H71" t="str">
            <v>105488-P.S.R. ESPIRITU SANTO</v>
          </cell>
          <cell r="I71"/>
          <cell r="J71">
            <v>5</v>
          </cell>
          <cell r="K71">
            <v>2</v>
          </cell>
          <cell r="L71"/>
          <cell r="M71"/>
          <cell r="N71"/>
          <cell r="O71"/>
          <cell r="P71">
            <v>7</v>
          </cell>
          <cell r="AA71" t="str">
            <v>105491-P.S.R. QUELEN BAJO</v>
          </cell>
          <cell r="AB71"/>
          <cell r="AC71">
            <v>2</v>
          </cell>
          <cell r="AD71">
            <v>1</v>
          </cell>
          <cell r="AE71"/>
          <cell r="AF71">
            <v>2</v>
          </cell>
          <cell r="AG71"/>
          <cell r="AH71"/>
          <cell r="AI71">
            <v>5</v>
          </cell>
        </row>
        <row r="72">
          <cell r="H72" t="str">
            <v>105493-P.S.R. MINCHA SUR</v>
          </cell>
          <cell r="I72"/>
          <cell r="J72">
            <v>3</v>
          </cell>
          <cell r="K72">
            <v>3</v>
          </cell>
          <cell r="L72"/>
          <cell r="M72"/>
          <cell r="N72"/>
          <cell r="O72"/>
          <cell r="P72">
            <v>6</v>
          </cell>
          <cell r="AA72" t="str">
            <v>105492-P.S.R. CAMISA</v>
          </cell>
          <cell r="AB72"/>
          <cell r="AC72">
            <v>2</v>
          </cell>
          <cell r="AD72"/>
          <cell r="AE72"/>
          <cell r="AF72">
            <v>3</v>
          </cell>
          <cell r="AG72">
            <v>6</v>
          </cell>
          <cell r="AH72"/>
          <cell r="AI72">
            <v>11</v>
          </cell>
        </row>
        <row r="73">
          <cell r="H73" t="str">
            <v>105497-P.S.R. JABONERIA</v>
          </cell>
          <cell r="I73"/>
          <cell r="J73"/>
          <cell r="K73">
            <v>4</v>
          </cell>
          <cell r="L73"/>
          <cell r="M73"/>
          <cell r="N73"/>
          <cell r="O73"/>
          <cell r="P73">
            <v>4</v>
          </cell>
          <cell r="AA73" t="str">
            <v>105501-P.S.R. ARBOLEDA GRANDE</v>
          </cell>
          <cell r="AB73"/>
          <cell r="AC73">
            <v>1</v>
          </cell>
          <cell r="AD73">
            <v>1</v>
          </cell>
          <cell r="AE73">
            <v>2</v>
          </cell>
          <cell r="AF73">
            <v>4</v>
          </cell>
          <cell r="AG73">
            <v>3</v>
          </cell>
          <cell r="AH73"/>
          <cell r="AI73">
            <v>11</v>
          </cell>
        </row>
        <row r="74">
          <cell r="H74" t="str">
            <v>Total 04202-CANELA</v>
          </cell>
          <cell r="I74"/>
          <cell r="J74">
            <v>31</v>
          </cell>
          <cell r="K74">
            <v>26</v>
          </cell>
          <cell r="L74">
            <v>27</v>
          </cell>
          <cell r="M74">
            <v>13</v>
          </cell>
          <cell r="N74">
            <v>3</v>
          </cell>
          <cell r="O74">
            <v>10</v>
          </cell>
          <cell r="P74">
            <v>110</v>
          </cell>
          <cell r="AA74" t="str">
            <v>Total 04204-SALAMANCA</v>
          </cell>
          <cell r="AB74">
            <v>45</v>
          </cell>
          <cell r="AC74">
            <v>10</v>
          </cell>
          <cell r="AD74">
            <v>4</v>
          </cell>
          <cell r="AE74">
            <v>41</v>
          </cell>
          <cell r="AF74">
            <v>30</v>
          </cell>
          <cell r="AG74">
            <v>45</v>
          </cell>
          <cell r="AH74">
            <v>13</v>
          </cell>
          <cell r="AI74">
            <v>188</v>
          </cell>
        </row>
        <row r="75">
          <cell r="H75" t="str">
            <v>04203-LOS VILOS</v>
          </cell>
          <cell r="I75"/>
          <cell r="J75"/>
          <cell r="K75"/>
          <cell r="L75"/>
          <cell r="M75"/>
          <cell r="N75"/>
          <cell r="O75"/>
          <cell r="P75"/>
          <cell r="AA75" t="str">
            <v>04301-OVALLE</v>
          </cell>
          <cell r="AB75"/>
          <cell r="AC75"/>
          <cell r="AD75"/>
          <cell r="AE75"/>
          <cell r="AF75"/>
          <cell r="AG75"/>
          <cell r="AH75"/>
          <cell r="AI75"/>
        </row>
        <row r="76">
          <cell r="H76" t="str">
            <v>105108-HOSPITAL LOS VILOS</v>
          </cell>
          <cell r="I76">
            <v>38</v>
          </cell>
          <cell r="J76">
            <v>35</v>
          </cell>
          <cell r="K76">
            <v>46</v>
          </cell>
          <cell r="L76">
            <v>43</v>
          </cell>
          <cell r="M76"/>
          <cell r="N76"/>
          <cell r="O76"/>
          <cell r="P76">
            <v>162</v>
          </cell>
          <cell r="AA76" t="str">
            <v>105315-CES. RURAL C. DE TAMAYA</v>
          </cell>
          <cell r="AB76">
            <v>4</v>
          </cell>
          <cell r="AC76"/>
          <cell r="AD76">
            <v>2</v>
          </cell>
          <cell r="AE76">
            <v>6</v>
          </cell>
          <cell r="AF76">
            <v>6</v>
          </cell>
          <cell r="AG76">
            <v>11</v>
          </cell>
          <cell r="AH76"/>
          <cell r="AI76">
            <v>29</v>
          </cell>
        </row>
        <row r="77">
          <cell r="H77" t="str">
            <v xml:space="preserve">105478-P.S.R. CAIMANES                   </v>
          </cell>
          <cell r="I77"/>
          <cell r="J77">
            <v>1</v>
          </cell>
          <cell r="K77">
            <v>1</v>
          </cell>
          <cell r="L77">
            <v>1</v>
          </cell>
          <cell r="M77">
            <v>1</v>
          </cell>
          <cell r="N77">
            <v>1</v>
          </cell>
          <cell r="O77">
            <v>1</v>
          </cell>
          <cell r="P77">
            <v>6</v>
          </cell>
          <cell r="AA77" t="str">
            <v>105317-CES. JORGE JORDAN D.</v>
          </cell>
          <cell r="AB77">
            <v>3</v>
          </cell>
          <cell r="AC77"/>
          <cell r="AD77">
            <v>6</v>
          </cell>
          <cell r="AE77">
            <v>8</v>
          </cell>
          <cell r="AF77">
            <v>2</v>
          </cell>
          <cell r="AG77">
            <v>5</v>
          </cell>
          <cell r="AH77"/>
          <cell r="AI77">
            <v>24</v>
          </cell>
        </row>
        <row r="78">
          <cell r="H78" t="str">
            <v>105479-P.S.R. GUANGUALI</v>
          </cell>
          <cell r="I78"/>
          <cell r="J78"/>
          <cell r="K78"/>
          <cell r="L78"/>
          <cell r="M78"/>
          <cell r="N78">
            <v>1</v>
          </cell>
          <cell r="O78"/>
          <cell r="P78">
            <v>1</v>
          </cell>
          <cell r="AA78" t="str">
            <v>105322-CES. MARCOS MACUADA</v>
          </cell>
          <cell r="AB78">
            <v>6</v>
          </cell>
          <cell r="AC78">
            <v>11</v>
          </cell>
          <cell r="AD78">
            <v>46</v>
          </cell>
          <cell r="AE78">
            <v>2</v>
          </cell>
          <cell r="AF78">
            <v>3</v>
          </cell>
          <cell r="AG78">
            <v>16</v>
          </cell>
          <cell r="AH78">
            <v>27</v>
          </cell>
          <cell r="AI78">
            <v>111</v>
          </cell>
        </row>
        <row r="79">
          <cell r="H79" t="str">
            <v>105480-P.S.R. QUILIMARI</v>
          </cell>
          <cell r="I79">
            <v>2</v>
          </cell>
          <cell r="J79"/>
          <cell r="K79"/>
          <cell r="L79"/>
          <cell r="M79"/>
          <cell r="N79"/>
          <cell r="O79"/>
          <cell r="P79">
            <v>2</v>
          </cell>
          <cell r="AA79" t="str">
            <v>105324-CES. SOTAQUI</v>
          </cell>
          <cell r="AB79">
            <v>17</v>
          </cell>
          <cell r="AC79"/>
          <cell r="AD79">
            <v>2</v>
          </cell>
          <cell r="AE79">
            <v>6</v>
          </cell>
          <cell r="AF79">
            <v>14</v>
          </cell>
          <cell r="AG79">
            <v>1</v>
          </cell>
          <cell r="AH79">
            <v>1</v>
          </cell>
          <cell r="AI79">
            <v>41</v>
          </cell>
        </row>
        <row r="80">
          <cell r="H80" t="str">
            <v>105481-P.S.R. TILAMA</v>
          </cell>
          <cell r="I80"/>
          <cell r="J80"/>
          <cell r="K80"/>
          <cell r="L80"/>
          <cell r="M80">
            <v>1</v>
          </cell>
          <cell r="N80">
            <v>1</v>
          </cell>
          <cell r="O80"/>
          <cell r="P80">
            <v>2</v>
          </cell>
          <cell r="AA80" t="str">
            <v>105415-P.S.R. BARRAZA</v>
          </cell>
          <cell r="AB80"/>
          <cell r="AC80"/>
          <cell r="AD80"/>
          <cell r="AE80"/>
          <cell r="AF80">
            <v>1</v>
          </cell>
          <cell r="AG80">
            <v>2</v>
          </cell>
          <cell r="AH80">
            <v>1</v>
          </cell>
          <cell r="AI80">
            <v>4</v>
          </cell>
        </row>
        <row r="81">
          <cell r="H81" t="str">
            <v>105511-P.S.R. LOS CONDORES</v>
          </cell>
          <cell r="I81"/>
          <cell r="J81"/>
          <cell r="K81"/>
          <cell r="L81"/>
          <cell r="M81"/>
          <cell r="N81">
            <v>1</v>
          </cell>
          <cell r="O81"/>
          <cell r="P81">
            <v>1</v>
          </cell>
          <cell r="AA81" t="str">
            <v xml:space="preserve">105416-P.S.R. CAMARICO                  </v>
          </cell>
          <cell r="AB81"/>
          <cell r="AC81"/>
          <cell r="AD81">
            <v>1</v>
          </cell>
          <cell r="AE81">
            <v>1</v>
          </cell>
          <cell r="AF81"/>
          <cell r="AG81"/>
          <cell r="AH81"/>
          <cell r="AI81">
            <v>2</v>
          </cell>
        </row>
        <row r="82">
          <cell r="H82" t="str">
            <v>Total 04203-LOS VILOS</v>
          </cell>
          <cell r="I82">
            <v>40</v>
          </cell>
          <cell r="J82">
            <v>36</v>
          </cell>
          <cell r="K82">
            <v>47</v>
          </cell>
          <cell r="L82">
            <v>44</v>
          </cell>
          <cell r="M82">
            <v>2</v>
          </cell>
          <cell r="N82">
            <v>4</v>
          </cell>
          <cell r="O82">
            <v>1</v>
          </cell>
          <cell r="P82">
            <v>174</v>
          </cell>
          <cell r="AA82" t="str">
            <v>105420-P.S.R. LIMARI</v>
          </cell>
          <cell r="AB82"/>
          <cell r="AC82"/>
          <cell r="AD82">
            <v>1</v>
          </cell>
          <cell r="AE82"/>
          <cell r="AF82"/>
          <cell r="AG82"/>
          <cell r="AH82"/>
          <cell r="AI82">
            <v>1</v>
          </cell>
        </row>
        <row r="83">
          <cell r="H83" t="str">
            <v>04204-SALAMANCA</v>
          </cell>
          <cell r="I83"/>
          <cell r="J83"/>
          <cell r="K83"/>
          <cell r="L83"/>
          <cell r="M83"/>
          <cell r="N83"/>
          <cell r="O83"/>
          <cell r="P83"/>
          <cell r="AA83" t="str">
            <v>105507-P.S.R. HUAMALATA</v>
          </cell>
          <cell r="AB83"/>
          <cell r="AC83"/>
          <cell r="AD83"/>
          <cell r="AE83">
            <v>1</v>
          </cell>
          <cell r="AF83"/>
          <cell r="AG83"/>
          <cell r="AH83"/>
          <cell r="AI83">
            <v>1</v>
          </cell>
        </row>
        <row r="84">
          <cell r="H84" t="str">
            <v>105104-HOSPITAL SALAMANCA</v>
          </cell>
          <cell r="I84">
            <v>20</v>
          </cell>
          <cell r="J84">
            <v>21</v>
          </cell>
          <cell r="K84">
            <v>37</v>
          </cell>
          <cell r="L84">
            <v>24</v>
          </cell>
          <cell r="M84">
            <v>49</v>
          </cell>
          <cell r="N84">
            <v>17</v>
          </cell>
          <cell r="O84">
            <v>13</v>
          </cell>
          <cell r="P84">
            <v>181</v>
          </cell>
          <cell r="AA84" t="str">
            <v>105510-P.S.R. RECOLETA</v>
          </cell>
          <cell r="AB84"/>
          <cell r="AC84"/>
          <cell r="AD84">
            <v>1</v>
          </cell>
          <cell r="AE84"/>
          <cell r="AF84"/>
          <cell r="AG84"/>
          <cell r="AH84"/>
          <cell r="AI84">
            <v>1</v>
          </cell>
        </row>
        <row r="85">
          <cell r="H85" t="str">
            <v xml:space="preserve">105452-P.S.R. CUNCUMEN                 </v>
          </cell>
          <cell r="I85">
            <v>5</v>
          </cell>
          <cell r="J85">
            <v>16</v>
          </cell>
          <cell r="K85">
            <v>28</v>
          </cell>
          <cell r="L85">
            <v>11</v>
          </cell>
          <cell r="M85">
            <v>11</v>
          </cell>
          <cell r="N85">
            <v>8</v>
          </cell>
          <cell r="O85">
            <v>10</v>
          </cell>
          <cell r="P85">
            <v>89</v>
          </cell>
          <cell r="AA85" t="str">
            <v>105722-CECOF SAN JOSE DE LA DEHESA</v>
          </cell>
          <cell r="AB85">
            <v>4</v>
          </cell>
          <cell r="AC85"/>
          <cell r="AD85">
            <v>3</v>
          </cell>
          <cell r="AE85">
            <v>2</v>
          </cell>
          <cell r="AF85">
            <v>1</v>
          </cell>
          <cell r="AG85">
            <v>6</v>
          </cell>
          <cell r="AH85"/>
          <cell r="AI85">
            <v>16</v>
          </cell>
        </row>
        <row r="86">
          <cell r="H86" t="str">
            <v>105453-P.S.R. TRANQUILLA</v>
          </cell>
          <cell r="I86">
            <v>1</v>
          </cell>
          <cell r="J86">
            <v>3</v>
          </cell>
          <cell r="K86">
            <v>2</v>
          </cell>
          <cell r="L86">
            <v>1</v>
          </cell>
          <cell r="M86">
            <v>2</v>
          </cell>
          <cell r="N86">
            <v>0</v>
          </cell>
          <cell r="O86">
            <v>2</v>
          </cell>
          <cell r="P86">
            <v>11</v>
          </cell>
          <cell r="AA86" t="str">
            <v>105723-CECOF LIMARI</v>
          </cell>
          <cell r="AB86">
            <v>4</v>
          </cell>
          <cell r="AC86"/>
          <cell r="AD86"/>
          <cell r="AE86">
            <v>2</v>
          </cell>
          <cell r="AF86"/>
          <cell r="AG86">
            <v>10</v>
          </cell>
          <cell r="AH86">
            <v>15</v>
          </cell>
          <cell r="AI86">
            <v>31</v>
          </cell>
        </row>
        <row r="87">
          <cell r="H87" t="str">
            <v>105454-P.S.R. CUNLAGUA</v>
          </cell>
          <cell r="I87"/>
          <cell r="J87"/>
          <cell r="K87">
            <v>4</v>
          </cell>
          <cell r="L87"/>
          <cell r="M87"/>
          <cell r="N87"/>
          <cell r="O87"/>
          <cell r="P87">
            <v>4</v>
          </cell>
          <cell r="AA87" t="str">
            <v>Total 04301-OVALLE</v>
          </cell>
          <cell r="AB87">
            <v>38</v>
          </cell>
          <cell r="AC87">
            <v>11</v>
          </cell>
          <cell r="AD87">
            <v>62</v>
          </cell>
          <cell r="AE87">
            <v>28</v>
          </cell>
          <cell r="AF87">
            <v>27</v>
          </cell>
          <cell r="AG87">
            <v>51</v>
          </cell>
          <cell r="AH87">
            <v>44</v>
          </cell>
          <cell r="AI87">
            <v>261</v>
          </cell>
        </row>
        <row r="88">
          <cell r="H88" t="str">
            <v>105455-P.S.R. CHILLEPIN</v>
          </cell>
          <cell r="I88">
            <v>2</v>
          </cell>
          <cell r="J88">
            <v>1</v>
          </cell>
          <cell r="K88">
            <v>3</v>
          </cell>
          <cell r="L88">
            <v>6</v>
          </cell>
          <cell r="M88">
            <v>3</v>
          </cell>
          <cell r="N88">
            <v>2</v>
          </cell>
          <cell r="O88">
            <v>2</v>
          </cell>
          <cell r="P88">
            <v>19</v>
          </cell>
          <cell r="AA88" t="str">
            <v>04302-COMBARBALÁ</v>
          </cell>
          <cell r="AB88"/>
          <cell r="AC88"/>
          <cell r="AD88"/>
          <cell r="AE88"/>
          <cell r="AF88"/>
          <cell r="AG88"/>
          <cell r="AH88"/>
          <cell r="AI88"/>
        </row>
        <row r="89">
          <cell r="H89" t="str">
            <v>105456-P.S.R. LLIMPO</v>
          </cell>
          <cell r="I89">
            <v>2</v>
          </cell>
          <cell r="J89">
            <v>1</v>
          </cell>
          <cell r="K89">
            <v>14</v>
          </cell>
          <cell r="L89">
            <v>3</v>
          </cell>
          <cell r="M89"/>
          <cell r="N89">
            <v>6</v>
          </cell>
          <cell r="O89">
            <v>4</v>
          </cell>
          <cell r="P89">
            <v>30</v>
          </cell>
          <cell r="AA89" t="str">
            <v>105105-HOSPITAL COMBARBALA</v>
          </cell>
          <cell r="AB89">
            <v>2</v>
          </cell>
          <cell r="AC89">
            <v>4</v>
          </cell>
          <cell r="AD89">
            <v>6</v>
          </cell>
          <cell r="AE89">
            <v>3</v>
          </cell>
          <cell r="AF89">
            <v>5</v>
          </cell>
          <cell r="AG89">
            <v>2</v>
          </cell>
          <cell r="AH89">
            <v>6</v>
          </cell>
          <cell r="AI89">
            <v>28</v>
          </cell>
        </row>
        <row r="90">
          <cell r="H90" t="str">
            <v>105457-P.S.R. SAN AGUSTIN</v>
          </cell>
          <cell r="I90"/>
          <cell r="J90"/>
          <cell r="K90">
            <v>1</v>
          </cell>
          <cell r="L90">
            <v>2</v>
          </cell>
          <cell r="M90">
            <v>2</v>
          </cell>
          <cell r="N90">
            <v>1</v>
          </cell>
          <cell r="O90">
            <v>1</v>
          </cell>
          <cell r="P90">
            <v>7</v>
          </cell>
          <cell r="AA90" t="str">
            <v>105441-P.S.R. MANQUEHUA</v>
          </cell>
          <cell r="AB90"/>
          <cell r="AC90">
            <v>3</v>
          </cell>
          <cell r="AD90">
            <v>3</v>
          </cell>
          <cell r="AE90"/>
          <cell r="AF90"/>
          <cell r="AG90"/>
          <cell r="AH90"/>
          <cell r="AI90">
            <v>6</v>
          </cell>
        </row>
        <row r="91">
          <cell r="H91" t="str">
            <v>105458-P.S.R. TAHUINCO</v>
          </cell>
          <cell r="I91">
            <v>1</v>
          </cell>
          <cell r="J91"/>
          <cell r="K91">
            <v>1</v>
          </cell>
          <cell r="L91">
            <v>3</v>
          </cell>
          <cell r="M91">
            <v>1</v>
          </cell>
          <cell r="N91"/>
          <cell r="O91">
            <v>1</v>
          </cell>
          <cell r="P91">
            <v>7</v>
          </cell>
          <cell r="AA91" t="str">
            <v xml:space="preserve">105459-P.S.R. BARRANCAS                </v>
          </cell>
          <cell r="AB91"/>
          <cell r="AC91"/>
          <cell r="AD91">
            <v>1</v>
          </cell>
          <cell r="AE91"/>
          <cell r="AF91"/>
          <cell r="AG91"/>
          <cell r="AH91"/>
          <cell r="AI91">
            <v>1</v>
          </cell>
        </row>
        <row r="92">
          <cell r="H92" t="str">
            <v>105491-P.S.R. QUELEN BAJO</v>
          </cell>
          <cell r="I92">
            <v>1</v>
          </cell>
          <cell r="J92"/>
          <cell r="K92">
            <v>7</v>
          </cell>
          <cell r="L92">
            <v>3</v>
          </cell>
          <cell r="M92"/>
          <cell r="N92"/>
          <cell r="O92"/>
          <cell r="P92">
            <v>11</v>
          </cell>
          <cell r="AA92" t="str">
            <v>105460-P.S.R. COGOTI 18</v>
          </cell>
          <cell r="AB92"/>
          <cell r="AC92"/>
          <cell r="AD92">
            <v>6</v>
          </cell>
          <cell r="AE92"/>
          <cell r="AF92"/>
          <cell r="AG92"/>
          <cell r="AH92"/>
          <cell r="AI92">
            <v>6</v>
          </cell>
        </row>
        <row r="93">
          <cell r="H93" t="str">
            <v>105492-P.S.R. CAMISA</v>
          </cell>
          <cell r="I93"/>
          <cell r="J93">
            <v>3</v>
          </cell>
          <cell r="K93">
            <v>1</v>
          </cell>
          <cell r="L93">
            <v>2</v>
          </cell>
          <cell r="M93">
            <v>2</v>
          </cell>
          <cell r="N93">
            <v>2</v>
          </cell>
          <cell r="O93">
            <v>3</v>
          </cell>
          <cell r="P93">
            <v>13</v>
          </cell>
          <cell r="AA93" t="str">
            <v>105462-P.S.R. EL SAUCE</v>
          </cell>
          <cell r="AB93"/>
          <cell r="AC93">
            <v>1</v>
          </cell>
          <cell r="AD93">
            <v>2</v>
          </cell>
          <cell r="AE93"/>
          <cell r="AF93"/>
          <cell r="AG93"/>
          <cell r="AH93"/>
          <cell r="AI93">
            <v>3</v>
          </cell>
        </row>
        <row r="94">
          <cell r="H94" t="str">
            <v>105501-P.S.R. ARBOLEDA GRANDE</v>
          </cell>
          <cell r="I94">
            <v>1</v>
          </cell>
          <cell r="J94">
            <v>3</v>
          </cell>
          <cell r="K94"/>
          <cell r="L94">
            <v>2</v>
          </cell>
          <cell r="M94">
            <v>2</v>
          </cell>
          <cell r="N94">
            <v>1</v>
          </cell>
          <cell r="O94">
            <v>1</v>
          </cell>
          <cell r="P94">
            <v>10</v>
          </cell>
          <cell r="AA94" t="str">
            <v>105463-P.S.R. QUILITAPIA</v>
          </cell>
          <cell r="AB94"/>
          <cell r="AC94"/>
          <cell r="AD94">
            <v>3</v>
          </cell>
          <cell r="AE94"/>
          <cell r="AF94"/>
          <cell r="AG94"/>
          <cell r="AH94"/>
          <cell r="AI94">
            <v>3</v>
          </cell>
        </row>
        <row r="95">
          <cell r="H95" t="str">
            <v>Total 04204-SALAMANCA</v>
          </cell>
          <cell r="I95">
            <v>33</v>
          </cell>
          <cell r="J95">
            <v>48</v>
          </cell>
          <cell r="K95">
            <v>98</v>
          </cell>
          <cell r="L95">
            <v>57</v>
          </cell>
          <cell r="M95">
            <v>72</v>
          </cell>
          <cell r="N95">
            <v>37</v>
          </cell>
          <cell r="O95">
            <v>37</v>
          </cell>
          <cell r="P95">
            <v>382</v>
          </cell>
          <cell r="AA95" t="str">
            <v>105465-P.S.R. RAMADILLA</v>
          </cell>
          <cell r="AB95"/>
          <cell r="AC95"/>
          <cell r="AD95">
            <v>1</v>
          </cell>
          <cell r="AE95"/>
          <cell r="AF95"/>
          <cell r="AG95"/>
          <cell r="AH95"/>
          <cell r="AI95">
            <v>1</v>
          </cell>
        </row>
        <row r="96">
          <cell r="H96" t="str">
            <v>04301-OVALLE</v>
          </cell>
          <cell r="I96"/>
          <cell r="J96"/>
          <cell r="K96"/>
          <cell r="L96"/>
          <cell r="M96"/>
          <cell r="N96"/>
          <cell r="O96"/>
          <cell r="P96"/>
          <cell r="AA96" t="str">
            <v>105490-P.S.R. EL DURAZNO</v>
          </cell>
          <cell r="AB96"/>
          <cell r="AC96"/>
          <cell r="AD96">
            <v>1</v>
          </cell>
          <cell r="AE96"/>
          <cell r="AF96"/>
          <cell r="AG96"/>
          <cell r="AH96"/>
          <cell r="AI96">
            <v>1</v>
          </cell>
        </row>
        <row r="97">
          <cell r="H97" t="str">
            <v>105315-CES. RURAL C. DE TAMAYA</v>
          </cell>
          <cell r="I97">
            <v>4</v>
          </cell>
          <cell r="J97">
            <v>4</v>
          </cell>
          <cell r="K97">
            <v>9</v>
          </cell>
          <cell r="L97">
            <v>17</v>
          </cell>
          <cell r="M97">
            <v>22</v>
          </cell>
          <cell r="N97">
            <v>31</v>
          </cell>
          <cell r="O97">
            <v>15</v>
          </cell>
          <cell r="P97">
            <v>102</v>
          </cell>
          <cell r="AA97" t="str">
            <v>Total 04302-COMBARBALÁ</v>
          </cell>
          <cell r="AB97">
            <v>2</v>
          </cell>
          <cell r="AC97">
            <v>8</v>
          </cell>
          <cell r="AD97">
            <v>23</v>
          </cell>
          <cell r="AE97">
            <v>3</v>
          </cell>
          <cell r="AF97">
            <v>5</v>
          </cell>
          <cell r="AG97">
            <v>2</v>
          </cell>
          <cell r="AH97">
            <v>6</v>
          </cell>
          <cell r="AI97">
            <v>49</v>
          </cell>
        </row>
        <row r="98">
          <cell r="H98" t="str">
            <v>105317-CES. JORGE JORDAN D.</v>
          </cell>
          <cell r="I98">
            <v>38</v>
          </cell>
          <cell r="J98">
            <v>24</v>
          </cell>
          <cell r="K98">
            <v>64</v>
          </cell>
          <cell r="L98">
            <v>55</v>
          </cell>
          <cell r="M98">
            <v>54</v>
          </cell>
          <cell r="N98">
            <v>59</v>
          </cell>
          <cell r="O98">
            <v>19</v>
          </cell>
          <cell r="P98">
            <v>313</v>
          </cell>
          <cell r="AA98" t="str">
            <v>04304-MONTE PATRIA</v>
          </cell>
          <cell r="AB98"/>
          <cell r="AC98"/>
          <cell r="AD98"/>
          <cell r="AE98"/>
          <cell r="AF98"/>
          <cell r="AG98"/>
          <cell r="AH98"/>
          <cell r="AI98"/>
        </row>
        <row r="99">
          <cell r="H99" t="str">
            <v>105322-CES. MARCOS MACUADA</v>
          </cell>
          <cell r="I99">
            <v>80</v>
          </cell>
          <cell r="J99">
            <v>85</v>
          </cell>
          <cell r="K99">
            <v>152</v>
          </cell>
          <cell r="L99">
            <v>79</v>
          </cell>
          <cell r="M99">
            <v>88</v>
          </cell>
          <cell r="N99">
            <v>100</v>
          </cell>
          <cell r="O99">
            <v>112</v>
          </cell>
          <cell r="P99">
            <v>696</v>
          </cell>
          <cell r="AA99" t="str">
            <v>105307-CES. RURAL MONTE PATRIA</v>
          </cell>
          <cell r="AB99">
            <v>11</v>
          </cell>
          <cell r="AC99"/>
          <cell r="AD99">
            <v>2</v>
          </cell>
          <cell r="AE99"/>
          <cell r="AF99"/>
          <cell r="AG99">
            <v>1</v>
          </cell>
          <cell r="AH99">
            <v>3</v>
          </cell>
          <cell r="AI99">
            <v>17</v>
          </cell>
        </row>
        <row r="100">
          <cell r="H100" t="str">
            <v>105324-CES. SOTAQUI</v>
          </cell>
          <cell r="I100">
            <v>10</v>
          </cell>
          <cell r="J100">
            <v>13</v>
          </cell>
          <cell r="K100">
            <v>21</v>
          </cell>
          <cell r="L100">
            <v>19</v>
          </cell>
          <cell r="M100">
            <v>8</v>
          </cell>
          <cell r="N100">
            <v>9</v>
          </cell>
          <cell r="O100">
            <v>13</v>
          </cell>
          <cell r="P100">
            <v>93</v>
          </cell>
          <cell r="AA100" t="str">
            <v>105311-CES. RURAL CHAÑARAL ALTO</v>
          </cell>
          <cell r="AB100"/>
          <cell r="AC100"/>
          <cell r="AD100"/>
          <cell r="AE100"/>
          <cell r="AF100"/>
          <cell r="AG100">
            <v>2</v>
          </cell>
          <cell r="AH100"/>
          <cell r="AI100">
            <v>2</v>
          </cell>
        </row>
        <row r="101">
          <cell r="H101" t="str">
            <v>105415-P.S.R. BARRAZA</v>
          </cell>
          <cell r="I101"/>
          <cell r="J101"/>
          <cell r="K101"/>
          <cell r="L101">
            <v>4</v>
          </cell>
          <cell r="M101">
            <v>7</v>
          </cell>
          <cell r="N101">
            <v>2</v>
          </cell>
          <cell r="O101">
            <v>2</v>
          </cell>
          <cell r="P101">
            <v>15</v>
          </cell>
          <cell r="AA101" t="str">
            <v>105312-CES. RURAL CAREN</v>
          </cell>
          <cell r="AB101">
            <v>1</v>
          </cell>
          <cell r="AC101">
            <v>1</v>
          </cell>
          <cell r="AD101"/>
          <cell r="AE101"/>
          <cell r="AF101"/>
          <cell r="AG101">
            <v>25</v>
          </cell>
          <cell r="AH101">
            <v>1</v>
          </cell>
          <cell r="AI101">
            <v>28</v>
          </cell>
        </row>
        <row r="102">
          <cell r="H102" t="str">
            <v xml:space="preserve">105416-P.S.R. CAMARICO                  </v>
          </cell>
          <cell r="I102"/>
          <cell r="J102"/>
          <cell r="K102">
            <v>2</v>
          </cell>
          <cell r="L102">
            <v>2</v>
          </cell>
          <cell r="M102">
            <v>2</v>
          </cell>
          <cell r="N102"/>
          <cell r="O102"/>
          <cell r="P102">
            <v>6</v>
          </cell>
          <cell r="AA102" t="str">
            <v>105318-CES. RURAL EL PALQUI</v>
          </cell>
          <cell r="AB102">
            <v>5</v>
          </cell>
          <cell r="AC102">
            <v>1</v>
          </cell>
          <cell r="AD102">
            <v>5</v>
          </cell>
          <cell r="AE102">
            <v>2</v>
          </cell>
          <cell r="AF102"/>
          <cell r="AG102">
            <v>12</v>
          </cell>
          <cell r="AH102">
            <v>3</v>
          </cell>
          <cell r="AI102">
            <v>28</v>
          </cell>
        </row>
        <row r="103">
          <cell r="H103" t="str">
            <v>105417-P.S.R. ALCONES BAJOS</v>
          </cell>
          <cell r="I103"/>
          <cell r="J103"/>
          <cell r="K103"/>
          <cell r="L103">
            <v>1</v>
          </cell>
          <cell r="M103"/>
          <cell r="N103"/>
          <cell r="O103"/>
          <cell r="P103">
            <v>1</v>
          </cell>
          <cell r="AA103" t="str">
            <v>105425-P.S.R. CHILECITO</v>
          </cell>
          <cell r="AB103"/>
          <cell r="AC103"/>
          <cell r="AD103">
            <v>1</v>
          </cell>
          <cell r="AE103"/>
          <cell r="AF103"/>
          <cell r="AG103"/>
          <cell r="AH103"/>
          <cell r="AI103">
            <v>1</v>
          </cell>
        </row>
        <row r="104">
          <cell r="H104" t="str">
            <v>105420-P.S.R. LIMARI</v>
          </cell>
          <cell r="I104"/>
          <cell r="J104"/>
          <cell r="K104">
            <v>2</v>
          </cell>
          <cell r="L104"/>
          <cell r="M104"/>
          <cell r="N104"/>
          <cell r="O104"/>
          <cell r="P104">
            <v>2</v>
          </cell>
          <cell r="AA104" t="str">
            <v>105431-P.S.R. PEDREGAL</v>
          </cell>
          <cell r="AB104">
            <v>1</v>
          </cell>
          <cell r="AC104"/>
          <cell r="AD104"/>
          <cell r="AE104"/>
          <cell r="AF104"/>
          <cell r="AG104">
            <v>9</v>
          </cell>
          <cell r="AH104"/>
          <cell r="AI104">
            <v>10</v>
          </cell>
        </row>
        <row r="105">
          <cell r="H105" t="str">
            <v>105439-P.S.R. CERRO BLANCO</v>
          </cell>
          <cell r="I105">
            <v>2</v>
          </cell>
          <cell r="J105"/>
          <cell r="K105"/>
          <cell r="L105"/>
          <cell r="M105"/>
          <cell r="N105"/>
          <cell r="O105"/>
          <cell r="P105">
            <v>2</v>
          </cell>
          <cell r="AA105" t="str">
            <v>105432-P.S.R. RAPEL</v>
          </cell>
          <cell r="AB105"/>
          <cell r="AC105"/>
          <cell r="AD105">
            <v>1</v>
          </cell>
          <cell r="AE105">
            <v>1</v>
          </cell>
          <cell r="AF105">
            <v>1</v>
          </cell>
          <cell r="AG105"/>
          <cell r="AH105">
            <v>1</v>
          </cell>
          <cell r="AI105">
            <v>4</v>
          </cell>
        </row>
        <row r="106">
          <cell r="H106" t="str">
            <v>105507-P.S.R. HUAMALATA</v>
          </cell>
          <cell r="I106">
            <v>2</v>
          </cell>
          <cell r="J106"/>
          <cell r="K106"/>
          <cell r="L106">
            <v>2</v>
          </cell>
          <cell r="M106"/>
          <cell r="N106"/>
          <cell r="O106">
            <v>1</v>
          </cell>
          <cell r="P106">
            <v>5</v>
          </cell>
          <cell r="AA106" t="str">
            <v>105436-P.S.R. EL MAITEN</v>
          </cell>
          <cell r="AB106"/>
          <cell r="AC106"/>
          <cell r="AD106"/>
          <cell r="AE106"/>
          <cell r="AF106"/>
          <cell r="AG106">
            <v>3</v>
          </cell>
          <cell r="AH106"/>
          <cell r="AI106">
            <v>3</v>
          </cell>
        </row>
        <row r="107">
          <cell r="H107" t="str">
            <v>105510-P.S.R. RECOLETA</v>
          </cell>
          <cell r="I107"/>
          <cell r="J107"/>
          <cell r="K107">
            <v>1</v>
          </cell>
          <cell r="L107">
            <v>2</v>
          </cell>
          <cell r="M107">
            <v>5</v>
          </cell>
          <cell r="N107">
            <v>1</v>
          </cell>
          <cell r="O107"/>
          <cell r="P107">
            <v>9</v>
          </cell>
          <cell r="AA107" t="str">
            <v>105489-P.S.R. RAMADAS DE TULAHUEN</v>
          </cell>
          <cell r="AB107"/>
          <cell r="AC107"/>
          <cell r="AD107"/>
          <cell r="AE107"/>
          <cell r="AF107"/>
          <cell r="AG107">
            <v>1</v>
          </cell>
          <cell r="AH107"/>
          <cell r="AI107">
            <v>1</v>
          </cell>
        </row>
        <row r="108">
          <cell r="H108" t="str">
            <v>105722-CECOF SAN JOSE DE LA DEHESA</v>
          </cell>
          <cell r="I108">
            <v>18</v>
          </cell>
          <cell r="J108">
            <v>11</v>
          </cell>
          <cell r="K108">
            <v>17</v>
          </cell>
          <cell r="L108">
            <v>9</v>
          </cell>
          <cell r="M108">
            <v>6</v>
          </cell>
          <cell r="N108">
            <v>8</v>
          </cell>
          <cell r="O108">
            <v>9</v>
          </cell>
          <cell r="P108">
            <v>78</v>
          </cell>
          <cell r="AA108" t="str">
            <v>Total 04304-MONTE PATRIA</v>
          </cell>
          <cell r="AB108">
            <v>18</v>
          </cell>
          <cell r="AC108">
            <v>2</v>
          </cell>
          <cell r="AD108">
            <v>9</v>
          </cell>
          <cell r="AE108">
            <v>3</v>
          </cell>
          <cell r="AF108">
            <v>1</v>
          </cell>
          <cell r="AG108">
            <v>53</v>
          </cell>
          <cell r="AH108">
            <v>8</v>
          </cell>
          <cell r="AI108">
            <v>94</v>
          </cell>
        </row>
        <row r="109">
          <cell r="H109" t="str">
            <v>105723-CECOF LIMARI</v>
          </cell>
          <cell r="I109">
            <v>4</v>
          </cell>
          <cell r="J109"/>
          <cell r="K109">
            <v>7</v>
          </cell>
          <cell r="L109">
            <v>12</v>
          </cell>
          <cell r="M109">
            <v>3</v>
          </cell>
          <cell r="N109">
            <v>12</v>
          </cell>
          <cell r="O109">
            <v>15</v>
          </cell>
          <cell r="P109">
            <v>53</v>
          </cell>
          <cell r="AA109" t="str">
            <v>04304-PUNITAQUI</v>
          </cell>
          <cell r="AB109"/>
          <cell r="AC109"/>
          <cell r="AD109"/>
          <cell r="AE109"/>
          <cell r="AF109"/>
          <cell r="AG109"/>
          <cell r="AH109"/>
          <cell r="AI109"/>
        </row>
        <row r="110">
          <cell r="H110" t="str">
            <v>200258-CECOF LOS COPIHUES</v>
          </cell>
          <cell r="I110"/>
          <cell r="J110"/>
          <cell r="K110"/>
          <cell r="L110"/>
          <cell r="M110">
            <v>20</v>
          </cell>
          <cell r="N110"/>
          <cell r="O110"/>
          <cell r="P110">
            <v>20</v>
          </cell>
          <cell r="AA110" t="str">
            <v>105308-CES. RURAL PUNITAQUI</v>
          </cell>
          <cell r="AB110"/>
          <cell r="AC110"/>
          <cell r="AD110"/>
          <cell r="AE110"/>
          <cell r="AF110">
            <v>2</v>
          </cell>
          <cell r="AG110">
            <v>22</v>
          </cell>
          <cell r="AH110"/>
          <cell r="AI110">
            <v>24</v>
          </cell>
        </row>
        <row r="111">
          <cell r="H111" t="str">
            <v>Total 04301-OVALLE</v>
          </cell>
          <cell r="I111">
            <v>158</v>
          </cell>
          <cell r="J111">
            <v>137</v>
          </cell>
          <cell r="K111">
            <v>275</v>
          </cell>
          <cell r="L111">
            <v>202</v>
          </cell>
          <cell r="M111">
            <v>215</v>
          </cell>
          <cell r="N111">
            <v>222</v>
          </cell>
          <cell r="O111">
            <v>186</v>
          </cell>
          <cell r="P111">
            <v>1395</v>
          </cell>
          <cell r="AA111" t="str">
            <v>Total 04304-PUNITAQUI</v>
          </cell>
          <cell r="AB111"/>
          <cell r="AC111"/>
          <cell r="AD111"/>
          <cell r="AE111"/>
          <cell r="AF111">
            <v>2</v>
          </cell>
          <cell r="AG111">
            <v>22</v>
          </cell>
          <cell r="AH111"/>
          <cell r="AI111">
            <v>24</v>
          </cell>
        </row>
        <row r="112">
          <cell r="H112" t="str">
            <v>04302-COMBARBALÁ</v>
          </cell>
          <cell r="I112"/>
          <cell r="J112"/>
          <cell r="K112"/>
          <cell r="L112"/>
          <cell r="M112"/>
          <cell r="N112"/>
          <cell r="O112"/>
          <cell r="P112"/>
          <cell r="AA112" t="str">
            <v>Total general</v>
          </cell>
          <cell r="AB112">
            <v>214</v>
          </cell>
          <cell r="AC112">
            <v>117</v>
          </cell>
          <cell r="AD112">
            <v>186</v>
          </cell>
          <cell r="AE112">
            <v>188</v>
          </cell>
          <cell r="AF112">
            <v>195</v>
          </cell>
          <cell r="AG112">
            <v>883</v>
          </cell>
          <cell r="AH112">
            <v>176</v>
          </cell>
          <cell r="AI112">
            <v>1959</v>
          </cell>
        </row>
        <row r="113">
          <cell r="H113" t="str">
            <v>105105-HOSPITAL COMBARBALA</v>
          </cell>
          <cell r="I113">
            <v>18</v>
          </cell>
          <cell r="J113">
            <v>2</v>
          </cell>
          <cell r="K113">
            <v>16</v>
          </cell>
          <cell r="L113">
            <v>17</v>
          </cell>
          <cell r="M113">
            <v>12</v>
          </cell>
          <cell r="N113">
            <v>12</v>
          </cell>
          <cell r="O113">
            <v>24</v>
          </cell>
          <cell r="P113">
            <v>101</v>
          </cell>
        </row>
        <row r="114">
          <cell r="H114" t="str">
            <v>105434-P.S.R. SAN MARCOS</v>
          </cell>
          <cell r="I114">
            <v>1</v>
          </cell>
          <cell r="J114"/>
          <cell r="K114"/>
          <cell r="L114"/>
          <cell r="M114"/>
          <cell r="N114"/>
          <cell r="O114"/>
          <cell r="P114">
            <v>1</v>
          </cell>
        </row>
        <row r="115">
          <cell r="H115" t="str">
            <v>105441-P.S.R. MANQUEHUA</v>
          </cell>
          <cell r="I115">
            <v>2</v>
          </cell>
          <cell r="J115">
            <v>2</v>
          </cell>
          <cell r="K115">
            <v>1</v>
          </cell>
          <cell r="L115">
            <v>1</v>
          </cell>
          <cell r="M115"/>
          <cell r="N115"/>
          <cell r="O115"/>
          <cell r="P115">
            <v>6</v>
          </cell>
        </row>
        <row r="116">
          <cell r="H116" t="str">
            <v xml:space="preserve">105459-P.S.R. BARRANCAS                </v>
          </cell>
          <cell r="I116">
            <v>4</v>
          </cell>
          <cell r="J116"/>
          <cell r="K116"/>
          <cell r="L116"/>
          <cell r="M116"/>
          <cell r="N116"/>
          <cell r="O116"/>
          <cell r="P116">
            <v>4</v>
          </cell>
        </row>
        <row r="117">
          <cell r="H117" t="str">
            <v>105460-P.S.R. COGOTI 18</v>
          </cell>
          <cell r="I117">
            <v>3</v>
          </cell>
          <cell r="J117">
            <v>1</v>
          </cell>
          <cell r="K117"/>
          <cell r="L117">
            <v>2</v>
          </cell>
          <cell r="M117"/>
          <cell r="N117"/>
          <cell r="O117"/>
          <cell r="P117">
            <v>6</v>
          </cell>
        </row>
        <row r="118">
          <cell r="H118" t="str">
            <v>105461-P.S.R. EL HUACHO</v>
          </cell>
          <cell r="I118"/>
          <cell r="J118"/>
          <cell r="K118"/>
          <cell r="L118">
            <v>2</v>
          </cell>
          <cell r="M118"/>
          <cell r="N118"/>
          <cell r="O118"/>
          <cell r="P118">
            <v>2</v>
          </cell>
        </row>
        <row r="119">
          <cell r="H119" t="str">
            <v>105462-P.S.R. EL SAUCE</v>
          </cell>
          <cell r="I119">
            <v>3</v>
          </cell>
          <cell r="J119"/>
          <cell r="K119"/>
          <cell r="L119"/>
          <cell r="M119"/>
          <cell r="N119">
            <v>1</v>
          </cell>
          <cell r="O119"/>
          <cell r="P119">
            <v>4</v>
          </cell>
        </row>
        <row r="120">
          <cell r="H120" t="str">
            <v>105463-P.S.R. QUILITAPIA</v>
          </cell>
          <cell r="I120">
            <v>3</v>
          </cell>
          <cell r="J120">
            <v>1</v>
          </cell>
          <cell r="K120">
            <v>1</v>
          </cell>
          <cell r="L120">
            <v>1</v>
          </cell>
          <cell r="M120"/>
          <cell r="N120"/>
          <cell r="O120"/>
          <cell r="P120">
            <v>6</v>
          </cell>
        </row>
        <row r="121">
          <cell r="H121" t="str">
            <v>105464-P.S.R. LA LIGUA</v>
          </cell>
          <cell r="I121">
            <v>1</v>
          </cell>
          <cell r="J121">
            <v>1</v>
          </cell>
          <cell r="K121">
            <v>1</v>
          </cell>
          <cell r="L121"/>
          <cell r="M121"/>
          <cell r="N121"/>
          <cell r="O121"/>
          <cell r="P121">
            <v>3</v>
          </cell>
        </row>
        <row r="122">
          <cell r="H122" t="str">
            <v>105465-P.S.R. RAMADILLA</v>
          </cell>
          <cell r="I122"/>
          <cell r="J122"/>
          <cell r="K122"/>
          <cell r="L122">
            <v>1</v>
          </cell>
          <cell r="M122">
            <v>1</v>
          </cell>
          <cell r="N122"/>
          <cell r="O122"/>
          <cell r="P122">
            <v>2</v>
          </cell>
        </row>
        <row r="123">
          <cell r="H123" t="str">
            <v>105466-P.S.R. VALLE HERMOSO</v>
          </cell>
          <cell r="I123">
            <v>2</v>
          </cell>
          <cell r="J123">
            <v>1</v>
          </cell>
          <cell r="K123"/>
          <cell r="L123"/>
          <cell r="M123"/>
          <cell r="N123"/>
          <cell r="O123"/>
          <cell r="P123">
            <v>3</v>
          </cell>
        </row>
        <row r="124">
          <cell r="H124" t="str">
            <v>105490-P.S.R. EL DURAZNO</v>
          </cell>
          <cell r="I124">
            <v>1</v>
          </cell>
          <cell r="J124"/>
          <cell r="K124"/>
          <cell r="L124"/>
          <cell r="M124"/>
          <cell r="N124">
            <v>1</v>
          </cell>
          <cell r="O124"/>
          <cell r="P124">
            <v>2</v>
          </cell>
        </row>
        <row r="125">
          <cell r="H125" t="str">
            <v>Total 04302-COMBARBALÁ</v>
          </cell>
          <cell r="I125">
            <v>38</v>
          </cell>
          <cell r="J125">
            <v>8</v>
          </cell>
          <cell r="K125">
            <v>19</v>
          </cell>
          <cell r="L125">
            <v>24</v>
          </cell>
          <cell r="M125">
            <v>13</v>
          </cell>
          <cell r="N125">
            <v>14</v>
          </cell>
          <cell r="O125">
            <v>24</v>
          </cell>
          <cell r="P125">
            <v>140</v>
          </cell>
        </row>
        <row r="126">
          <cell r="H126" t="str">
            <v>04304-MONTE PATRIA</v>
          </cell>
          <cell r="I126"/>
          <cell r="J126"/>
          <cell r="K126"/>
          <cell r="L126"/>
          <cell r="M126"/>
          <cell r="N126"/>
          <cell r="O126"/>
          <cell r="P126"/>
        </row>
        <row r="127">
          <cell r="H127" t="str">
            <v>105307-CES. RURAL MONTE PATRIA</v>
          </cell>
          <cell r="I127">
            <v>8</v>
          </cell>
          <cell r="J127">
            <v>8</v>
          </cell>
          <cell r="K127">
            <v>12</v>
          </cell>
          <cell r="L127">
            <v>16</v>
          </cell>
          <cell r="M127">
            <v>4</v>
          </cell>
          <cell r="N127">
            <v>13</v>
          </cell>
          <cell r="O127">
            <v>9</v>
          </cell>
          <cell r="P127">
            <v>70</v>
          </cell>
        </row>
        <row r="128">
          <cell r="H128" t="str">
            <v>105311-CES. RURAL CHAÑARAL ALTO</v>
          </cell>
          <cell r="I128">
            <v>9</v>
          </cell>
          <cell r="J128">
            <v>1</v>
          </cell>
          <cell r="K128">
            <v>1</v>
          </cell>
          <cell r="L128"/>
          <cell r="M128"/>
          <cell r="N128">
            <v>3</v>
          </cell>
          <cell r="O128">
            <v>2</v>
          </cell>
          <cell r="P128">
            <v>16</v>
          </cell>
        </row>
        <row r="129">
          <cell r="H129" t="str">
            <v>105312-CES. RURAL CAREN</v>
          </cell>
          <cell r="I129">
            <v>5</v>
          </cell>
          <cell r="J129">
            <v>1</v>
          </cell>
          <cell r="K129">
            <v>10</v>
          </cell>
          <cell r="L129"/>
          <cell r="M129">
            <v>2</v>
          </cell>
          <cell r="N129"/>
          <cell r="O129">
            <v>4</v>
          </cell>
          <cell r="P129">
            <v>22</v>
          </cell>
        </row>
        <row r="130">
          <cell r="H130" t="str">
            <v>105318-CES. RURAL EL PALQUI</v>
          </cell>
          <cell r="I130">
            <v>9</v>
          </cell>
          <cell r="J130">
            <v>10</v>
          </cell>
          <cell r="K130">
            <v>14</v>
          </cell>
          <cell r="L130">
            <v>10</v>
          </cell>
          <cell r="M130">
            <v>1</v>
          </cell>
          <cell r="N130">
            <v>16</v>
          </cell>
          <cell r="O130">
            <v>10</v>
          </cell>
          <cell r="P130">
            <v>70</v>
          </cell>
        </row>
        <row r="131">
          <cell r="H131" t="str">
            <v>105425-P.S.R. CHILECITO</v>
          </cell>
          <cell r="I131"/>
          <cell r="J131"/>
          <cell r="K131"/>
          <cell r="L131">
            <v>1</v>
          </cell>
          <cell r="M131"/>
          <cell r="N131"/>
          <cell r="O131"/>
          <cell r="P131">
            <v>1</v>
          </cell>
        </row>
        <row r="132">
          <cell r="H132" t="str">
            <v>105428-P.S.R. HUATULAME</v>
          </cell>
          <cell r="I132"/>
          <cell r="J132">
            <v>3</v>
          </cell>
          <cell r="K132"/>
          <cell r="L132"/>
          <cell r="M132"/>
          <cell r="N132">
            <v>1</v>
          </cell>
          <cell r="O132">
            <v>2</v>
          </cell>
          <cell r="P132">
            <v>6</v>
          </cell>
        </row>
        <row r="133">
          <cell r="H133" t="str">
            <v>105430-P.S.R. MIALQUI</v>
          </cell>
          <cell r="I133">
            <v>2</v>
          </cell>
          <cell r="J133"/>
          <cell r="K133">
            <v>1</v>
          </cell>
          <cell r="L133">
            <v>1</v>
          </cell>
          <cell r="M133"/>
          <cell r="N133">
            <v>1</v>
          </cell>
          <cell r="O133"/>
          <cell r="P133">
            <v>5</v>
          </cell>
        </row>
        <row r="134">
          <cell r="H134" t="str">
            <v>105432-P.S.R. RAPEL</v>
          </cell>
          <cell r="I134"/>
          <cell r="J134"/>
          <cell r="K134"/>
          <cell r="L134">
            <v>2</v>
          </cell>
          <cell r="M134">
            <v>2</v>
          </cell>
          <cell r="N134"/>
          <cell r="O134">
            <v>3</v>
          </cell>
          <cell r="P134">
            <v>7</v>
          </cell>
        </row>
        <row r="135">
          <cell r="H135" t="str">
            <v>105435-P.S.R. TULAHUEN</v>
          </cell>
          <cell r="I135"/>
          <cell r="J135"/>
          <cell r="K135"/>
          <cell r="L135">
            <v>1</v>
          </cell>
          <cell r="M135">
            <v>1</v>
          </cell>
          <cell r="N135"/>
          <cell r="O135">
            <v>3</v>
          </cell>
          <cell r="P135">
            <v>5</v>
          </cell>
        </row>
        <row r="136">
          <cell r="H136" t="str">
            <v>105436-P.S.R. EL MAITEN</v>
          </cell>
          <cell r="I136"/>
          <cell r="J136"/>
          <cell r="K136"/>
          <cell r="L136"/>
          <cell r="M136">
            <v>1</v>
          </cell>
          <cell r="N136"/>
          <cell r="O136"/>
          <cell r="P136">
            <v>1</v>
          </cell>
        </row>
        <row r="137">
          <cell r="H137" t="str">
            <v>105489-P.S.R. RAMADAS DE TULAHUEN</v>
          </cell>
          <cell r="I137">
            <v>1</v>
          </cell>
          <cell r="J137"/>
          <cell r="K137">
            <v>2</v>
          </cell>
          <cell r="L137"/>
          <cell r="M137"/>
          <cell r="N137"/>
          <cell r="O137"/>
          <cell r="P137">
            <v>3</v>
          </cell>
        </row>
        <row r="138">
          <cell r="H138" t="str">
            <v>Total 04304-MONTE PATRIA</v>
          </cell>
          <cell r="I138">
            <v>34</v>
          </cell>
          <cell r="J138">
            <v>23</v>
          </cell>
          <cell r="K138">
            <v>40</v>
          </cell>
          <cell r="L138">
            <v>31</v>
          </cell>
          <cell r="M138">
            <v>11</v>
          </cell>
          <cell r="N138">
            <v>34</v>
          </cell>
          <cell r="O138">
            <v>33</v>
          </cell>
          <cell r="P138">
            <v>206</v>
          </cell>
        </row>
        <row r="139">
          <cell r="H139" t="str">
            <v>04304-PUNITAQUI</v>
          </cell>
          <cell r="I139"/>
          <cell r="J139"/>
          <cell r="K139"/>
          <cell r="L139"/>
          <cell r="M139"/>
          <cell r="N139"/>
          <cell r="O139"/>
          <cell r="P139"/>
        </row>
        <row r="140">
          <cell r="H140" t="str">
            <v>105308-CES. RURAL PUNITAQUI</v>
          </cell>
          <cell r="I140">
            <v>16</v>
          </cell>
          <cell r="J140">
            <v>13</v>
          </cell>
          <cell r="K140">
            <v>17</v>
          </cell>
          <cell r="L140">
            <v>26</v>
          </cell>
          <cell r="M140">
            <v>19</v>
          </cell>
          <cell r="N140">
            <v>20</v>
          </cell>
          <cell r="O140">
            <v>21</v>
          </cell>
          <cell r="P140">
            <v>132</v>
          </cell>
        </row>
        <row r="141">
          <cell r="H141" t="str">
            <v>Total 04304-PUNITAQUI</v>
          </cell>
          <cell r="I141">
            <v>16</v>
          </cell>
          <cell r="J141">
            <v>13</v>
          </cell>
          <cell r="K141">
            <v>17</v>
          </cell>
          <cell r="L141">
            <v>26</v>
          </cell>
          <cell r="M141">
            <v>19</v>
          </cell>
          <cell r="N141">
            <v>20</v>
          </cell>
          <cell r="O141">
            <v>21</v>
          </cell>
          <cell r="P141">
            <v>132</v>
          </cell>
        </row>
        <row r="142">
          <cell r="H142" t="str">
            <v>Total general</v>
          </cell>
          <cell r="I142">
            <v>985</v>
          </cell>
          <cell r="J142">
            <v>928</v>
          </cell>
          <cell r="K142">
            <v>1369</v>
          </cell>
          <cell r="L142">
            <v>1052</v>
          </cell>
          <cell r="M142">
            <v>1121</v>
          </cell>
          <cell r="N142">
            <v>1035</v>
          </cell>
          <cell r="O142">
            <v>1158</v>
          </cell>
          <cell r="P142">
            <v>7648</v>
          </cell>
        </row>
      </sheetData>
      <sheetData sheetId="2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687</v>
          </cell>
          <cell r="J6">
            <v>687</v>
          </cell>
        </row>
        <row r="7">
          <cell r="H7" t="str">
            <v>105301-CES. LAS COMPAÑIAS</v>
          </cell>
          <cell r="I7">
            <v>576</v>
          </cell>
          <cell r="J7">
            <v>576</v>
          </cell>
        </row>
        <row r="8">
          <cell r="H8" t="str">
            <v>105302-CES. PEDRO AGUIRRE C.</v>
          </cell>
          <cell r="I8">
            <v>536</v>
          </cell>
          <cell r="J8">
            <v>536</v>
          </cell>
        </row>
        <row r="9">
          <cell r="H9" t="str">
            <v>105313-CES. SCHAFFHAUSER</v>
          </cell>
          <cell r="I9">
            <v>435</v>
          </cell>
          <cell r="J9">
            <v>435</v>
          </cell>
        </row>
        <row r="10">
          <cell r="H10" t="str">
            <v>105319-CES. CARDENAL R.S.H.</v>
          </cell>
          <cell r="I10">
            <v>573</v>
          </cell>
          <cell r="J10">
            <v>573</v>
          </cell>
        </row>
        <row r="11">
          <cell r="H11" t="str">
            <v>105325-CESFAM JUAN PABLO II</v>
          </cell>
          <cell r="I11">
            <v>655</v>
          </cell>
          <cell r="J11">
            <v>655</v>
          </cell>
        </row>
        <row r="12">
          <cell r="H12" t="str">
            <v xml:space="preserve">105400-P.S.R. ALGARROBITO            </v>
          </cell>
          <cell r="I12">
            <v>95</v>
          </cell>
          <cell r="J12">
            <v>95</v>
          </cell>
        </row>
        <row r="13">
          <cell r="H13" t="str">
            <v>105401-P.S.R. LAS ROJAS</v>
          </cell>
          <cell r="I13">
            <v>19</v>
          </cell>
          <cell r="J13">
            <v>19</v>
          </cell>
        </row>
        <row r="14">
          <cell r="H14" t="str">
            <v>105402-P.S.R. EL ROMERO</v>
          </cell>
          <cell r="I14">
            <v>6</v>
          </cell>
          <cell r="J14">
            <v>6</v>
          </cell>
        </row>
        <row r="15">
          <cell r="H15" t="str">
            <v>105499-P.S.R. LAMBERT</v>
          </cell>
          <cell r="I15">
            <v>3</v>
          </cell>
          <cell r="J15">
            <v>3</v>
          </cell>
        </row>
        <row r="16">
          <cell r="H16" t="str">
            <v>Total 04101-LA SERENA</v>
          </cell>
          <cell r="I16">
            <v>3585</v>
          </cell>
          <cell r="J16">
            <v>3585</v>
          </cell>
        </row>
        <row r="17">
          <cell r="H17" t="str">
            <v>04102-COQUIMBO</v>
          </cell>
          <cell r="I17"/>
          <cell r="J17"/>
        </row>
        <row r="18">
          <cell r="H18" t="str">
            <v>105303-CES. SAN JUAN</v>
          </cell>
          <cell r="I18">
            <v>500</v>
          </cell>
          <cell r="J18">
            <v>500</v>
          </cell>
        </row>
        <row r="19">
          <cell r="H19" t="str">
            <v>105304-CES. SANTA CECILIA</v>
          </cell>
          <cell r="I19">
            <v>733</v>
          </cell>
          <cell r="J19">
            <v>733</v>
          </cell>
        </row>
        <row r="20">
          <cell r="H20" t="str">
            <v>105305-CES. TIERRAS BLANCAS</v>
          </cell>
          <cell r="I20">
            <v>1458</v>
          </cell>
          <cell r="J20">
            <v>1458</v>
          </cell>
        </row>
        <row r="21">
          <cell r="H21" t="str">
            <v>105321-CES. RURAL  TONGOY</v>
          </cell>
          <cell r="I21">
            <v>154</v>
          </cell>
          <cell r="J21">
            <v>154</v>
          </cell>
        </row>
        <row r="22">
          <cell r="H22" t="str">
            <v>105323-CES. DR. SERGIO AGUILAR</v>
          </cell>
          <cell r="I22">
            <v>899</v>
          </cell>
          <cell r="J22">
            <v>899</v>
          </cell>
        </row>
        <row r="23">
          <cell r="H23" t="str">
            <v>105405-P.S.R. GUANAQUEROS</v>
          </cell>
          <cell r="I23">
            <v>30</v>
          </cell>
          <cell r="J23">
            <v>30</v>
          </cell>
        </row>
        <row r="24">
          <cell r="H24" t="str">
            <v>105406-P.S.R. PAN DE AZUCAR</v>
          </cell>
          <cell r="I24">
            <v>137</v>
          </cell>
          <cell r="J24">
            <v>137</v>
          </cell>
        </row>
        <row r="25">
          <cell r="H25" t="str">
            <v>105407-P.S.R. TAMBILLOS</v>
          </cell>
          <cell r="I25">
            <v>18</v>
          </cell>
          <cell r="J25">
            <v>18</v>
          </cell>
        </row>
        <row r="26">
          <cell r="H26" t="str">
            <v>200273-CECOF PUNTA MIRA</v>
          </cell>
          <cell r="I26">
            <v>150</v>
          </cell>
          <cell r="J26">
            <v>150</v>
          </cell>
        </row>
        <row r="27">
          <cell r="H27" t="str">
            <v>Total 04102-COQUIMBO</v>
          </cell>
          <cell r="I27">
            <v>4079</v>
          </cell>
          <cell r="J27">
            <v>4079</v>
          </cell>
        </row>
        <row r="28">
          <cell r="H28" t="str">
            <v>04103-ANDACOLLO</v>
          </cell>
          <cell r="I28"/>
          <cell r="J28"/>
        </row>
        <row r="29">
          <cell r="H29" t="str">
            <v>105106-HOSPITAL ANDACOLLO</v>
          </cell>
          <cell r="I29">
            <v>312</v>
          </cell>
          <cell r="J29">
            <v>312</v>
          </cell>
        </row>
        <row r="30">
          <cell r="H30" t="str">
            <v>Total 04103-ANDACOLLO</v>
          </cell>
          <cell r="I30">
            <v>312</v>
          </cell>
          <cell r="J30">
            <v>312</v>
          </cell>
        </row>
        <row r="31">
          <cell r="H31" t="str">
            <v>04104-LA HIGUERA</v>
          </cell>
          <cell r="I31"/>
          <cell r="J31"/>
        </row>
        <row r="32">
          <cell r="H32" t="str">
            <v>105314-CES. LA HIGUERA</v>
          </cell>
          <cell r="I32">
            <v>35</v>
          </cell>
          <cell r="J32">
            <v>35</v>
          </cell>
        </row>
        <row r="33">
          <cell r="H33" t="str">
            <v xml:space="preserve">105500-P.S.R. CALETA HORNOS        </v>
          </cell>
          <cell r="I33">
            <v>17</v>
          </cell>
          <cell r="J33">
            <v>17</v>
          </cell>
        </row>
        <row r="34">
          <cell r="H34" t="str">
            <v>105505-P.S.R. LOS CHOROS</v>
          </cell>
          <cell r="I34">
            <v>18</v>
          </cell>
          <cell r="J34">
            <v>18</v>
          </cell>
        </row>
        <row r="35">
          <cell r="H35" t="str">
            <v>105506-P.S.R. EL TRAPICHE</v>
          </cell>
          <cell r="I35">
            <v>26</v>
          </cell>
          <cell r="J35">
            <v>26</v>
          </cell>
        </row>
        <row r="36">
          <cell r="H36" t="str">
            <v>Total 04104-LA HIGUERA</v>
          </cell>
          <cell r="I36">
            <v>96</v>
          </cell>
          <cell r="J36">
            <v>96</v>
          </cell>
        </row>
        <row r="37">
          <cell r="H37" t="str">
            <v>04105-PAIHUANO</v>
          </cell>
          <cell r="I37"/>
          <cell r="J37"/>
        </row>
        <row r="38">
          <cell r="H38" t="str">
            <v>105306-CES. PAIHUANO</v>
          </cell>
          <cell r="I38">
            <v>11</v>
          </cell>
          <cell r="J38">
            <v>11</v>
          </cell>
        </row>
        <row r="39">
          <cell r="H39" t="str">
            <v>105475-P.S.R. HORCON</v>
          </cell>
          <cell r="I39">
            <v>6</v>
          </cell>
          <cell r="J39">
            <v>6</v>
          </cell>
        </row>
        <row r="40">
          <cell r="H40" t="str">
            <v>105476-P.S.R. MONTE GRANDE</v>
          </cell>
          <cell r="I40">
            <v>4</v>
          </cell>
          <cell r="J40">
            <v>4</v>
          </cell>
        </row>
        <row r="41">
          <cell r="H41" t="str">
            <v>105477-P.S.R. PISCO ELQUI</v>
          </cell>
          <cell r="I41">
            <v>15</v>
          </cell>
          <cell r="J41">
            <v>15</v>
          </cell>
        </row>
        <row r="42">
          <cell r="H42" t="str">
            <v>Total 04105-PAIHUANO</v>
          </cell>
          <cell r="I42">
            <v>36</v>
          </cell>
          <cell r="J42">
            <v>36</v>
          </cell>
        </row>
        <row r="43">
          <cell r="H43" t="str">
            <v>04106-VICUÑA</v>
          </cell>
          <cell r="I43"/>
          <cell r="J43"/>
        </row>
        <row r="44">
          <cell r="H44" t="str">
            <v>105107-HOSPITAL VICUÑA</v>
          </cell>
          <cell r="I44">
            <v>297</v>
          </cell>
          <cell r="J44">
            <v>297</v>
          </cell>
        </row>
        <row r="45">
          <cell r="H45" t="str">
            <v>105467-P.S.R. DIAGUITAS</v>
          </cell>
          <cell r="I45">
            <v>63</v>
          </cell>
          <cell r="J45">
            <v>63</v>
          </cell>
        </row>
        <row r="46">
          <cell r="H46" t="str">
            <v>105468-P.S.R. EL MOLLE</v>
          </cell>
          <cell r="I46">
            <v>31</v>
          </cell>
          <cell r="J46">
            <v>31</v>
          </cell>
        </row>
        <row r="47">
          <cell r="H47" t="str">
            <v>105469-P.S.R. EL TAMBO</v>
          </cell>
          <cell r="I47">
            <v>34</v>
          </cell>
          <cell r="J47">
            <v>34</v>
          </cell>
        </row>
        <row r="48">
          <cell r="H48" t="str">
            <v>105470-P.S.R. HUANTA</v>
          </cell>
          <cell r="I48">
            <v>5</v>
          </cell>
          <cell r="J48">
            <v>5</v>
          </cell>
        </row>
        <row r="49">
          <cell r="H49" t="str">
            <v>105471-P.S.R. PERALILLO</v>
          </cell>
          <cell r="I49">
            <v>51</v>
          </cell>
          <cell r="J49">
            <v>51</v>
          </cell>
        </row>
        <row r="50">
          <cell r="H50" t="str">
            <v>105472-P.S.R. RIVADAVIA</v>
          </cell>
          <cell r="I50">
            <v>27</v>
          </cell>
          <cell r="J50">
            <v>27</v>
          </cell>
        </row>
        <row r="51">
          <cell r="H51" t="str">
            <v>105473-P.S.R. TALCUNA</v>
          </cell>
          <cell r="I51">
            <v>31</v>
          </cell>
          <cell r="J51">
            <v>31</v>
          </cell>
        </row>
        <row r="52">
          <cell r="H52" t="str">
            <v>105474-P.S.R. CHAPILCA</v>
          </cell>
          <cell r="I52">
            <v>19</v>
          </cell>
          <cell r="J52">
            <v>19</v>
          </cell>
        </row>
        <row r="53">
          <cell r="H53" t="str">
            <v>105502-P.S.R. CALINGASTA</v>
          </cell>
          <cell r="I53">
            <v>58</v>
          </cell>
          <cell r="J53">
            <v>58</v>
          </cell>
        </row>
        <row r="54">
          <cell r="H54" t="str">
            <v>105509-P.S.R. GUALLIGUAICA</v>
          </cell>
          <cell r="I54">
            <v>12</v>
          </cell>
          <cell r="J54">
            <v>12</v>
          </cell>
        </row>
        <row r="55">
          <cell r="H55" t="str">
            <v>Total 04106-VICUÑA</v>
          </cell>
          <cell r="I55">
            <v>628</v>
          </cell>
          <cell r="J55">
            <v>628</v>
          </cell>
        </row>
        <row r="56">
          <cell r="H56" t="str">
            <v>04201-ILLAPEL</v>
          </cell>
          <cell r="I56"/>
          <cell r="J56"/>
        </row>
        <row r="57">
          <cell r="H57" t="str">
            <v>105103-HOSPITAL ILLAPEL</v>
          </cell>
          <cell r="I57">
            <v>309</v>
          </cell>
          <cell r="J57">
            <v>309</v>
          </cell>
        </row>
        <row r="58">
          <cell r="H58" t="str">
            <v>105326-CESFAM SAN RAFAEL</v>
          </cell>
          <cell r="I58">
            <v>115</v>
          </cell>
          <cell r="J58">
            <v>115</v>
          </cell>
        </row>
        <row r="59">
          <cell r="H59" t="str">
            <v xml:space="preserve">105443-P.S.R. CARCAMO                   </v>
          </cell>
          <cell r="I59">
            <v>15</v>
          </cell>
          <cell r="J59">
            <v>15</v>
          </cell>
        </row>
        <row r="60">
          <cell r="H60" t="str">
            <v>105444-P.S.R. HUINTIL</v>
          </cell>
          <cell r="I60">
            <v>11</v>
          </cell>
          <cell r="J60">
            <v>11</v>
          </cell>
        </row>
        <row r="61">
          <cell r="H61" t="str">
            <v>105445-P.S.R. LIMAHUIDA</v>
          </cell>
          <cell r="I61">
            <v>3</v>
          </cell>
          <cell r="J61">
            <v>3</v>
          </cell>
        </row>
        <row r="62">
          <cell r="H62" t="str">
            <v>105446-P.S.R. MATANCILLA</v>
          </cell>
          <cell r="I62">
            <v>5</v>
          </cell>
          <cell r="J62">
            <v>5</v>
          </cell>
        </row>
        <row r="63">
          <cell r="H63" t="str">
            <v>105447-P.S.R. PERALILLO</v>
          </cell>
          <cell r="I63">
            <v>12</v>
          </cell>
          <cell r="J63">
            <v>12</v>
          </cell>
        </row>
        <row r="64">
          <cell r="H64" t="str">
            <v>105448-P.S.R. SANTA VIRGINIA</v>
          </cell>
          <cell r="I64">
            <v>6</v>
          </cell>
          <cell r="J64">
            <v>6</v>
          </cell>
        </row>
        <row r="65">
          <cell r="H65" t="str">
            <v>105449-P.S.R. TUNGA NORTE</v>
          </cell>
          <cell r="I65">
            <v>8</v>
          </cell>
          <cell r="J65">
            <v>8</v>
          </cell>
        </row>
        <row r="66">
          <cell r="H66" t="str">
            <v>105485-P.S.R. PLAN DE HORNOS</v>
          </cell>
          <cell r="I66">
            <v>17</v>
          </cell>
          <cell r="J66">
            <v>17</v>
          </cell>
        </row>
        <row r="67">
          <cell r="H67" t="str">
            <v>105486-P.S.R. TUNGA SUR</v>
          </cell>
          <cell r="I67">
            <v>4</v>
          </cell>
          <cell r="J67">
            <v>4</v>
          </cell>
        </row>
        <row r="68">
          <cell r="H68" t="str">
            <v>105487-P.S.R. CAÑAS UNO</v>
          </cell>
          <cell r="I68">
            <v>46</v>
          </cell>
          <cell r="J68">
            <v>46</v>
          </cell>
        </row>
        <row r="69">
          <cell r="H69" t="str">
            <v>105496-P.S.R. PINTACURA SUR</v>
          </cell>
          <cell r="I69">
            <v>1</v>
          </cell>
          <cell r="J69">
            <v>1</v>
          </cell>
        </row>
        <row r="70">
          <cell r="H70" t="str">
            <v>105504-P.S.R. SOCAVON</v>
          </cell>
          <cell r="I70">
            <v>4</v>
          </cell>
          <cell r="J70">
            <v>4</v>
          </cell>
        </row>
        <row r="71">
          <cell r="H71" t="str">
            <v>Total 04201-ILLAPEL</v>
          </cell>
          <cell r="I71">
            <v>556</v>
          </cell>
          <cell r="J71">
            <v>556</v>
          </cell>
        </row>
        <row r="72">
          <cell r="H72" t="str">
            <v>04202-CANELA</v>
          </cell>
          <cell r="I72"/>
          <cell r="J72"/>
        </row>
        <row r="73">
          <cell r="H73" t="str">
            <v>105309-CES. RURAL CANELA</v>
          </cell>
          <cell r="I73">
            <v>148</v>
          </cell>
          <cell r="J73">
            <v>148</v>
          </cell>
        </row>
        <row r="74">
          <cell r="H74" t="str">
            <v xml:space="preserve">105450-P.S.R. MINCHA NORTE            </v>
          </cell>
          <cell r="I74">
            <v>36</v>
          </cell>
          <cell r="J74">
            <v>36</v>
          </cell>
        </row>
        <row r="75">
          <cell r="H75" t="str">
            <v>105451-P.S.R. AGUA FRIA</v>
          </cell>
          <cell r="I75">
            <v>10</v>
          </cell>
          <cell r="J75">
            <v>10</v>
          </cell>
        </row>
        <row r="76">
          <cell r="H76" t="str">
            <v>105482-P.S.R. CANELA ALTA</v>
          </cell>
          <cell r="I76">
            <v>5</v>
          </cell>
          <cell r="J76">
            <v>5</v>
          </cell>
        </row>
        <row r="77">
          <cell r="H77" t="str">
            <v>105483-P.S.R. LOS RULOS</v>
          </cell>
          <cell r="I77">
            <v>7</v>
          </cell>
          <cell r="J77">
            <v>7</v>
          </cell>
        </row>
        <row r="78">
          <cell r="H78" t="str">
            <v>105484-P.S.R. HUENTELAUQUEN</v>
          </cell>
          <cell r="I78">
            <v>11</v>
          </cell>
          <cell r="J78">
            <v>11</v>
          </cell>
        </row>
        <row r="79">
          <cell r="H79" t="str">
            <v>105488-P.S.R. ESPIRITU SANTO</v>
          </cell>
          <cell r="I79">
            <v>2</v>
          </cell>
          <cell r="J79">
            <v>2</v>
          </cell>
        </row>
        <row r="80">
          <cell r="H80" t="str">
            <v>105493-P.S.R. MINCHA SUR</v>
          </cell>
          <cell r="I80">
            <v>1</v>
          </cell>
          <cell r="J80">
            <v>1</v>
          </cell>
        </row>
        <row r="81">
          <cell r="H81" t="str">
            <v>105498-P.S.R. QUEBRADA DE LINARES</v>
          </cell>
          <cell r="I81">
            <v>5</v>
          </cell>
          <cell r="J81">
            <v>5</v>
          </cell>
        </row>
        <row r="82">
          <cell r="H82" t="str">
            <v>Total 04202-CANELA</v>
          </cell>
          <cell r="I82">
            <v>225</v>
          </cell>
          <cell r="J82">
            <v>225</v>
          </cell>
        </row>
        <row r="83">
          <cell r="H83" t="str">
            <v>04203-LOS VILOS</v>
          </cell>
          <cell r="I83"/>
          <cell r="J83"/>
        </row>
        <row r="84">
          <cell r="H84" t="str">
            <v>105108-HOSPITAL LOS VILOS</v>
          </cell>
          <cell r="I84">
            <v>115</v>
          </cell>
          <cell r="J84">
            <v>115</v>
          </cell>
        </row>
        <row r="85">
          <cell r="H85" t="str">
            <v xml:space="preserve">105478-P.S.R. CAIMANES                   </v>
          </cell>
          <cell r="I85">
            <v>41</v>
          </cell>
          <cell r="J85">
            <v>41</v>
          </cell>
        </row>
        <row r="86">
          <cell r="H86" t="str">
            <v>105479-P.S.R. GUANGUALI</v>
          </cell>
          <cell r="I86">
            <v>15</v>
          </cell>
          <cell r="J86">
            <v>15</v>
          </cell>
        </row>
        <row r="87">
          <cell r="H87" t="str">
            <v>105480-P.S.R. QUILIMARI</v>
          </cell>
          <cell r="I87">
            <v>22</v>
          </cell>
          <cell r="J87">
            <v>22</v>
          </cell>
        </row>
        <row r="88">
          <cell r="H88" t="str">
            <v>105481-P.S.R. TILAMA</v>
          </cell>
          <cell r="I88">
            <v>7</v>
          </cell>
          <cell r="J88">
            <v>7</v>
          </cell>
        </row>
        <row r="89">
          <cell r="H89" t="str">
            <v>105511-P.S.R. LOS CONDORES</v>
          </cell>
          <cell r="I89">
            <v>17</v>
          </cell>
          <cell r="J89">
            <v>17</v>
          </cell>
        </row>
        <row r="90">
          <cell r="H90" t="str">
            <v>Total 04203-LOS VILOS</v>
          </cell>
          <cell r="I90">
            <v>217</v>
          </cell>
          <cell r="J90">
            <v>217</v>
          </cell>
        </row>
        <row r="91">
          <cell r="H91" t="str">
            <v>04204-SALAMANCA</v>
          </cell>
          <cell r="I91"/>
          <cell r="J91"/>
        </row>
        <row r="92">
          <cell r="H92" t="str">
            <v>105104-HOSPITAL SALAMANCA</v>
          </cell>
          <cell r="I92">
            <v>345</v>
          </cell>
          <cell r="J92">
            <v>345</v>
          </cell>
        </row>
        <row r="93">
          <cell r="H93" t="str">
            <v xml:space="preserve">105452-P.S.R. CUNCUMEN                 </v>
          </cell>
          <cell r="I93">
            <v>129</v>
          </cell>
          <cell r="J93">
            <v>129</v>
          </cell>
        </row>
        <row r="94">
          <cell r="H94" t="str">
            <v>105453-P.S.R. TRANQUILLA</v>
          </cell>
          <cell r="I94">
            <v>8</v>
          </cell>
          <cell r="J94">
            <v>8</v>
          </cell>
        </row>
        <row r="95">
          <cell r="H95" t="str">
            <v>105454-P.S.R. CUNLAGUA</v>
          </cell>
          <cell r="I95">
            <v>9</v>
          </cell>
          <cell r="J95">
            <v>9</v>
          </cell>
        </row>
        <row r="96">
          <cell r="H96" t="str">
            <v>105455-P.S.R. CHILLEPIN</v>
          </cell>
          <cell r="I96">
            <v>14</v>
          </cell>
          <cell r="J96">
            <v>14</v>
          </cell>
        </row>
        <row r="97">
          <cell r="H97" t="str">
            <v>105456-P.S.R. LLIMPO</v>
          </cell>
          <cell r="I97">
            <v>16</v>
          </cell>
          <cell r="J97">
            <v>16</v>
          </cell>
        </row>
        <row r="98">
          <cell r="H98" t="str">
            <v>105457-P.S.R. SAN AGUSTIN</v>
          </cell>
          <cell r="I98">
            <v>27</v>
          </cell>
          <cell r="J98">
            <v>27</v>
          </cell>
        </row>
        <row r="99">
          <cell r="H99" t="str">
            <v>105458-P.S.R. TAHUINCO</v>
          </cell>
          <cell r="I99">
            <v>16</v>
          </cell>
          <cell r="J99">
            <v>16</v>
          </cell>
        </row>
        <row r="100">
          <cell r="H100" t="str">
            <v>105491-P.S.R. QUELEN BAJO</v>
          </cell>
          <cell r="I100">
            <v>22</v>
          </cell>
          <cell r="J100">
            <v>22</v>
          </cell>
        </row>
        <row r="101">
          <cell r="H101" t="str">
            <v>105492-P.S.R. CAMISA</v>
          </cell>
          <cell r="I101">
            <v>12</v>
          </cell>
          <cell r="J101">
            <v>12</v>
          </cell>
        </row>
        <row r="102">
          <cell r="H102" t="str">
            <v>105501-P.S.R. ARBOLEDA GRANDE</v>
          </cell>
          <cell r="I102">
            <v>26</v>
          </cell>
          <cell r="J102">
            <v>26</v>
          </cell>
        </row>
        <row r="103">
          <cell r="H103" t="str">
            <v>Total 04204-SALAMANCA</v>
          </cell>
          <cell r="I103">
            <v>624</v>
          </cell>
          <cell r="J103">
            <v>624</v>
          </cell>
        </row>
        <row r="104">
          <cell r="H104" t="str">
            <v>04301-OVALLE</v>
          </cell>
          <cell r="I104"/>
          <cell r="J104"/>
        </row>
        <row r="105">
          <cell r="H105" t="str">
            <v>105315-CES. RURAL C. DE TAMAYA</v>
          </cell>
          <cell r="I105">
            <v>137</v>
          </cell>
          <cell r="J105">
            <v>137</v>
          </cell>
        </row>
        <row r="106">
          <cell r="H106" t="str">
            <v>105317-CES. JORGE JORDAN D.</v>
          </cell>
          <cell r="I106">
            <v>323</v>
          </cell>
          <cell r="J106">
            <v>323</v>
          </cell>
        </row>
        <row r="107">
          <cell r="H107" t="str">
            <v>105322-CES. MARCOS MACUADA</v>
          </cell>
          <cell r="I107">
            <v>773</v>
          </cell>
          <cell r="J107">
            <v>773</v>
          </cell>
        </row>
        <row r="108">
          <cell r="H108" t="str">
            <v>105324-CES. SOTAQUI</v>
          </cell>
          <cell r="I108">
            <v>163</v>
          </cell>
          <cell r="J108">
            <v>163</v>
          </cell>
        </row>
        <row r="109">
          <cell r="H109" t="str">
            <v>105415-P.S.R. BARRAZA</v>
          </cell>
          <cell r="I109">
            <v>21</v>
          </cell>
          <cell r="J109">
            <v>21</v>
          </cell>
        </row>
        <row r="110">
          <cell r="H110" t="str">
            <v xml:space="preserve">105416-P.S.R. CAMARICO                  </v>
          </cell>
          <cell r="I110">
            <v>33</v>
          </cell>
          <cell r="J110">
            <v>33</v>
          </cell>
        </row>
        <row r="111">
          <cell r="H111" t="str">
            <v>105417-P.S.R. ALCONES BAJOS</v>
          </cell>
          <cell r="I111">
            <v>19</v>
          </cell>
          <cell r="J111">
            <v>19</v>
          </cell>
        </row>
        <row r="112">
          <cell r="H112" t="str">
            <v>105419-P.S.R. LAS SOSSAS</v>
          </cell>
          <cell r="I112">
            <v>16</v>
          </cell>
          <cell r="J112">
            <v>16</v>
          </cell>
        </row>
        <row r="113">
          <cell r="H113" t="str">
            <v>105420-P.S.R. LIMARI</v>
          </cell>
          <cell r="I113">
            <v>66</v>
          </cell>
          <cell r="J113">
            <v>66</v>
          </cell>
        </row>
        <row r="114">
          <cell r="H114" t="str">
            <v>105422-P.S.R. HORNILLOS</v>
          </cell>
          <cell r="I114">
            <v>10</v>
          </cell>
          <cell r="J114">
            <v>10</v>
          </cell>
        </row>
        <row r="115">
          <cell r="H115" t="str">
            <v>105437-P.S.R. CHALINGA</v>
          </cell>
          <cell r="I115">
            <v>38</v>
          </cell>
          <cell r="J115">
            <v>38</v>
          </cell>
        </row>
        <row r="116">
          <cell r="H116" t="str">
            <v>105439-P.S.R. CERRO BLANCO</v>
          </cell>
          <cell r="I116">
            <v>6</v>
          </cell>
          <cell r="J116">
            <v>6</v>
          </cell>
        </row>
        <row r="117">
          <cell r="H117" t="str">
            <v>105507-P.S.R. HUAMALATA</v>
          </cell>
          <cell r="I117">
            <v>44</v>
          </cell>
          <cell r="J117">
            <v>44</v>
          </cell>
        </row>
        <row r="118">
          <cell r="H118" t="str">
            <v>105510-P.S.R. RECOLETA</v>
          </cell>
          <cell r="I118">
            <v>37</v>
          </cell>
          <cell r="J118">
            <v>37</v>
          </cell>
        </row>
        <row r="119">
          <cell r="H119" t="str">
            <v>105722-CECOF SAN JOSE DE LA DEHESA</v>
          </cell>
          <cell r="I119">
            <v>174</v>
          </cell>
          <cell r="J119">
            <v>174</v>
          </cell>
        </row>
        <row r="120">
          <cell r="H120" t="str">
            <v>105723-CECOF LIMARI</v>
          </cell>
          <cell r="I120">
            <v>158</v>
          </cell>
          <cell r="J120">
            <v>158</v>
          </cell>
        </row>
        <row r="121">
          <cell r="H121" t="str">
            <v>200258-CECOF LOS COPIHUES</v>
          </cell>
          <cell r="I121">
            <v>62</v>
          </cell>
          <cell r="J121">
            <v>62</v>
          </cell>
        </row>
        <row r="122">
          <cell r="H122" t="str">
            <v>Total 04301-OVALLE</v>
          </cell>
          <cell r="I122">
            <v>2080</v>
          </cell>
          <cell r="J122">
            <v>2080</v>
          </cell>
        </row>
        <row r="123">
          <cell r="H123" t="str">
            <v>04302-COMBARBALÁ</v>
          </cell>
          <cell r="I123"/>
          <cell r="J123"/>
        </row>
        <row r="124">
          <cell r="H124" t="str">
            <v>105105-HOSPITAL COMBARBALA</v>
          </cell>
          <cell r="I124">
            <v>127</v>
          </cell>
          <cell r="J124">
            <v>127</v>
          </cell>
        </row>
        <row r="125">
          <cell r="H125" t="str">
            <v>105433-P.S.R. SAN LORENZO</v>
          </cell>
          <cell r="I125">
            <v>4</v>
          </cell>
          <cell r="J125">
            <v>4</v>
          </cell>
        </row>
        <row r="126">
          <cell r="H126" t="str">
            <v>105434-P.S.R. SAN MARCOS</v>
          </cell>
          <cell r="I126">
            <v>15</v>
          </cell>
          <cell r="J126">
            <v>15</v>
          </cell>
        </row>
        <row r="127">
          <cell r="H127" t="str">
            <v>105441-P.S.R. MANQUEHUA</v>
          </cell>
          <cell r="I127">
            <v>11</v>
          </cell>
          <cell r="J127">
            <v>11</v>
          </cell>
        </row>
        <row r="128">
          <cell r="H128" t="str">
            <v xml:space="preserve">105459-P.S.R. BARRANCAS                </v>
          </cell>
          <cell r="I128">
            <v>17</v>
          </cell>
          <cell r="J128">
            <v>17</v>
          </cell>
        </row>
        <row r="129">
          <cell r="H129" t="str">
            <v>105460-P.S.R. COGOTI 18</v>
          </cell>
          <cell r="I129">
            <v>28</v>
          </cell>
          <cell r="J129">
            <v>28</v>
          </cell>
        </row>
        <row r="130">
          <cell r="H130" t="str">
            <v>105461-P.S.R. EL HUACHO</v>
          </cell>
          <cell r="I130">
            <v>5</v>
          </cell>
          <cell r="J130">
            <v>5</v>
          </cell>
        </row>
        <row r="131">
          <cell r="H131" t="str">
            <v>105462-P.S.R. EL SAUCE</v>
          </cell>
          <cell r="I131">
            <v>21</v>
          </cell>
          <cell r="J131">
            <v>21</v>
          </cell>
        </row>
        <row r="132">
          <cell r="H132" t="str">
            <v>105463-P.S.R. QUILITAPIA</v>
          </cell>
          <cell r="I132">
            <v>35</v>
          </cell>
          <cell r="J132">
            <v>35</v>
          </cell>
        </row>
        <row r="133">
          <cell r="H133" t="str">
            <v>105464-P.S.R. LA LIGUA</v>
          </cell>
          <cell r="I133">
            <v>21</v>
          </cell>
          <cell r="J133">
            <v>21</v>
          </cell>
        </row>
        <row r="134">
          <cell r="H134" t="str">
            <v>105465-P.S.R. RAMADILLA</v>
          </cell>
          <cell r="I134">
            <v>7</v>
          </cell>
          <cell r="J134">
            <v>7</v>
          </cell>
        </row>
        <row r="135">
          <cell r="H135" t="str">
            <v>105466-P.S.R. VALLE HERMOSO</v>
          </cell>
          <cell r="I135">
            <v>16</v>
          </cell>
          <cell r="J135">
            <v>16</v>
          </cell>
        </row>
        <row r="136">
          <cell r="H136" t="str">
            <v>105490-P.S.R. EL DURAZNO</v>
          </cell>
          <cell r="I136">
            <v>4</v>
          </cell>
          <cell r="J136">
            <v>4</v>
          </cell>
        </row>
        <row r="137">
          <cell r="H137" t="str">
            <v>Total 04302-COMBARBALÁ</v>
          </cell>
          <cell r="I137">
            <v>311</v>
          </cell>
          <cell r="J137">
            <v>311</v>
          </cell>
        </row>
        <row r="138">
          <cell r="H138" t="str">
            <v>04304-MONTE PATRIA</v>
          </cell>
          <cell r="I138"/>
          <cell r="J138"/>
        </row>
        <row r="139">
          <cell r="H139" t="str">
            <v>105307-CES. RURAL MONTE PATRIA</v>
          </cell>
          <cell r="I139">
            <v>351</v>
          </cell>
          <cell r="J139">
            <v>351</v>
          </cell>
        </row>
        <row r="140">
          <cell r="H140" t="str">
            <v>105311-CES. RURAL CHAÑARAL ALTO</v>
          </cell>
          <cell r="I140">
            <v>91</v>
          </cell>
          <cell r="J140">
            <v>91</v>
          </cell>
        </row>
        <row r="141">
          <cell r="H141" t="str">
            <v>105312-CES. RURAL CAREN</v>
          </cell>
          <cell r="I141">
            <v>124</v>
          </cell>
          <cell r="J141">
            <v>124</v>
          </cell>
        </row>
        <row r="142">
          <cell r="H142" t="str">
            <v>105318-CES. RURAL EL PALQUI</v>
          </cell>
          <cell r="I142">
            <v>122</v>
          </cell>
          <cell r="J142">
            <v>122</v>
          </cell>
        </row>
        <row r="143">
          <cell r="H143" t="str">
            <v>Total 04304-MONTE PATRIA</v>
          </cell>
          <cell r="I143">
            <v>688</v>
          </cell>
          <cell r="J143">
            <v>688</v>
          </cell>
        </row>
        <row r="144">
          <cell r="H144" t="str">
            <v>04304-PUNITAQUI</v>
          </cell>
          <cell r="I144"/>
          <cell r="J144"/>
        </row>
        <row r="145">
          <cell r="H145" t="str">
            <v>105308-CES. RURAL PUNITAQUI</v>
          </cell>
          <cell r="I145">
            <v>297</v>
          </cell>
          <cell r="J145">
            <v>297</v>
          </cell>
        </row>
        <row r="146">
          <cell r="H146" t="str">
            <v>105440-P.S.R. DIVISADERO</v>
          </cell>
          <cell r="I146">
            <v>6</v>
          </cell>
          <cell r="J146">
            <v>6</v>
          </cell>
        </row>
        <row r="147">
          <cell r="H147" t="str">
            <v xml:space="preserve">105508-P.S.R. EL PARRAL DE QUILES  </v>
          </cell>
          <cell r="I147">
            <v>2</v>
          </cell>
          <cell r="J147">
            <v>2</v>
          </cell>
        </row>
        <row r="148">
          <cell r="H148" t="str">
            <v>Total 04304-PUNITAQUI</v>
          </cell>
          <cell r="I148">
            <v>305</v>
          </cell>
          <cell r="J148">
            <v>305</v>
          </cell>
        </row>
        <row r="149">
          <cell r="H149" t="str">
            <v>04305-RIO HURTADO</v>
          </cell>
          <cell r="I149"/>
          <cell r="J149"/>
        </row>
        <row r="150">
          <cell r="H150" t="str">
            <v>105310-CES. RURAL PICHASCA</v>
          </cell>
          <cell r="I150">
            <v>136</v>
          </cell>
          <cell r="J150">
            <v>136</v>
          </cell>
        </row>
        <row r="151">
          <cell r="H151" t="str">
            <v>105413-P.S.R. SAMO ALTO</v>
          </cell>
          <cell r="I151">
            <v>35</v>
          </cell>
          <cell r="J151">
            <v>35</v>
          </cell>
        </row>
        <row r="152">
          <cell r="H152" t="str">
            <v>105414-P.S.R. SERON</v>
          </cell>
          <cell r="I152">
            <v>71</v>
          </cell>
          <cell r="J152">
            <v>71</v>
          </cell>
        </row>
        <row r="153">
          <cell r="H153" t="str">
            <v>105503-P.S.R. TABAQUEROS</v>
          </cell>
          <cell r="I153">
            <v>14</v>
          </cell>
          <cell r="J153">
            <v>14</v>
          </cell>
        </row>
        <row r="154">
          <cell r="H154" t="str">
            <v>Total 04305-RIO HURTADO</v>
          </cell>
          <cell r="I154">
            <v>256</v>
          </cell>
          <cell r="J154">
            <v>256</v>
          </cell>
        </row>
        <row r="155">
          <cell r="H155" t="str">
            <v>Total general</v>
          </cell>
          <cell r="I155">
            <v>13998</v>
          </cell>
          <cell r="J155">
            <v>13998</v>
          </cell>
        </row>
      </sheetData>
      <sheetData sheetId="21">
        <row r="3">
          <cell r="H3" t="str">
            <v>Suma de Total</v>
          </cell>
          <cell r="I3" t="str">
            <v>Etiquetas de columna</v>
          </cell>
          <cell r="AB3" t="str">
            <v>Suma de Total</v>
          </cell>
          <cell r="AC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 t="str">
            <v>Total general</v>
          </cell>
          <cell r="AB4" t="str">
            <v>Etiquetas de fila</v>
          </cell>
          <cell r="AC4">
            <v>1</v>
          </cell>
          <cell r="AD4">
            <v>2</v>
          </cell>
          <cell r="AE4">
            <v>3</v>
          </cell>
          <cell r="AF4">
            <v>4</v>
          </cell>
          <cell r="AG4">
            <v>5</v>
          </cell>
          <cell r="AH4">
            <v>6</v>
          </cell>
          <cell r="AI4">
            <v>7</v>
          </cell>
          <cell r="AJ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  <cell r="AB5" t="str">
            <v>04101-LA SERENA</v>
          </cell>
          <cell r="AC5"/>
          <cell r="AD5"/>
          <cell r="AE5"/>
          <cell r="AF5"/>
          <cell r="AG5"/>
          <cell r="AH5"/>
          <cell r="AI5"/>
          <cell r="AJ5"/>
        </row>
        <row r="6">
          <cell r="H6" t="str">
            <v>105300-CES. CARDENAL CARO</v>
          </cell>
          <cell r="I6">
            <v>8</v>
          </cell>
          <cell r="J6">
            <v>6</v>
          </cell>
          <cell r="K6">
            <v>60</v>
          </cell>
          <cell r="L6">
            <v>90</v>
          </cell>
          <cell r="M6">
            <v>16</v>
          </cell>
          <cell r="N6">
            <v>14</v>
          </cell>
          <cell r="O6">
            <v>13</v>
          </cell>
          <cell r="P6">
            <v>207</v>
          </cell>
          <cell r="AB6" t="str">
            <v>105300-CES. CARDENAL CARO</v>
          </cell>
          <cell r="AC6"/>
          <cell r="AD6"/>
          <cell r="AE6">
            <v>1</v>
          </cell>
          <cell r="AF6">
            <v>1</v>
          </cell>
          <cell r="AG6"/>
          <cell r="AH6">
            <v>39</v>
          </cell>
          <cell r="AI6">
            <v>2</v>
          </cell>
          <cell r="AJ6">
            <v>43</v>
          </cell>
        </row>
        <row r="7">
          <cell r="H7" t="str">
            <v>105301-CES. LAS COMPAÑIAS</v>
          </cell>
          <cell r="I7"/>
          <cell r="J7">
            <v>2</v>
          </cell>
          <cell r="K7">
            <v>2</v>
          </cell>
          <cell r="L7">
            <v>15</v>
          </cell>
          <cell r="M7">
            <v>19</v>
          </cell>
          <cell r="N7">
            <v>6</v>
          </cell>
          <cell r="O7">
            <v>6</v>
          </cell>
          <cell r="P7">
            <v>50</v>
          </cell>
          <cell r="AB7" t="str">
            <v>105302-CES. PEDRO AGUIRRE C.</v>
          </cell>
          <cell r="AC7">
            <v>11</v>
          </cell>
          <cell r="AD7">
            <v>4</v>
          </cell>
          <cell r="AE7">
            <v>3</v>
          </cell>
          <cell r="AF7">
            <v>4</v>
          </cell>
          <cell r="AG7">
            <v>20</v>
          </cell>
          <cell r="AH7">
            <v>17</v>
          </cell>
          <cell r="AI7">
            <v>8</v>
          </cell>
          <cell r="AJ7">
            <v>67</v>
          </cell>
        </row>
        <row r="8">
          <cell r="H8" t="str">
            <v>105302-CES. PEDRO AGUIRRE C.</v>
          </cell>
          <cell r="I8">
            <v>2</v>
          </cell>
          <cell r="J8">
            <v>5</v>
          </cell>
          <cell r="K8">
            <v>13</v>
          </cell>
          <cell r="L8">
            <v>13</v>
          </cell>
          <cell r="M8">
            <v>15</v>
          </cell>
          <cell r="N8">
            <v>4</v>
          </cell>
          <cell r="O8">
            <v>10</v>
          </cell>
          <cell r="P8">
            <v>62</v>
          </cell>
          <cell r="AB8" t="str">
            <v>105313-CES. SCHAFFHAUSER</v>
          </cell>
          <cell r="AC8">
            <v>1</v>
          </cell>
          <cell r="AD8">
            <v>3</v>
          </cell>
          <cell r="AE8"/>
          <cell r="AF8">
            <v>2</v>
          </cell>
          <cell r="AG8">
            <v>4</v>
          </cell>
          <cell r="AH8">
            <v>6</v>
          </cell>
          <cell r="AI8">
            <v>3</v>
          </cell>
          <cell r="AJ8">
            <v>19</v>
          </cell>
        </row>
        <row r="9">
          <cell r="H9" t="str">
            <v>105313-CES. SCHAFFHAUSER</v>
          </cell>
          <cell r="I9">
            <v>8</v>
          </cell>
          <cell r="J9">
            <v>6</v>
          </cell>
          <cell r="K9">
            <v>11</v>
          </cell>
          <cell r="L9">
            <v>12</v>
          </cell>
          <cell r="M9">
            <v>12</v>
          </cell>
          <cell r="N9">
            <v>13</v>
          </cell>
          <cell r="O9">
            <v>20</v>
          </cell>
          <cell r="P9">
            <v>82</v>
          </cell>
          <cell r="AB9" t="str">
            <v>105319-CES. CARDENAL R.S.H.</v>
          </cell>
          <cell r="AC9">
            <v>12</v>
          </cell>
          <cell r="AD9">
            <v>7</v>
          </cell>
          <cell r="AE9">
            <v>8</v>
          </cell>
          <cell r="AF9">
            <v>4</v>
          </cell>
          <cell r="AG9">
            <v>9</v>
          </cell>
          <cell r="AH9">
            <v>6</v>
          </cell>
          <cell r="AI9">
            <v>20</v>
          </cell>
          <cell r="AJ9">
            <v>66</v>
          </cell>
        </row>
        <row r="10">
          <cell r="H10" t="str">
            <v>105319-CES. CARDENAL R.S.H.</v>
          </cell>
          <cell r="I10">
            <v>14</v>
          </cell>
          <cell r="J10">
            <v>7</v>
          </cell>
          <cell r="K10">
            <v>9</v>
          </cell>
          <cell r="L10">
            <v>13</v>
          </cell>
          <cell r="M10">
            <v>17</v>
          </cell>
          <cell r="N10">
            <v>21</v>
          </cell>
          <cell r="O10">
            <v>27</v>
          </cell>
          <cell r="P10">
            <v>108</v>
          </cell>
          <cell r="AB10" t="str">
            <v>105325-CESFAM JUAN PABLO II</v>
          </cell>
          <cell r="AC10">
            <v>2</v>
          </cell>
          <cell r="AD10">
            <v>2</v>
          </cell>
          <cell r="AE10"/>
          <cell r="AF10">
            <v>1</v>
          </cell>
          <cell r="AG10">
            <v>2</v>
          </cell>
          <cell r="AH10">
            <v>6</v>
          </cell>
          <cell r="AI10">
            <v>6</v>
          </cell>
          <cell r="AJ10">
            <v>19</v>
          </cell>
        </row>
        <row r="11">
          <cell r="H11" t="str">
            <v>105325-CESFAM JUAN PABLO II</v>
          </cell>
          <cell r="I11">
            <v>20</v>
          </cell>
          <cell r="J11">
            <v>11</v>
          </cell>
          <cell r="K11">
            <v>9</v>
          </cell>
          <cell r="L11">
            <v>13</v>
          </cell>
          <cell r="M11">
            <v>9</v>
          </cell>
          <cell r="N11">
            <v>13</v>
          </cell>
          <cell r="O11">
            <v>9</v>
          </cell>
          <cell r="P11">
            <v>84</v>
          </cell>
          <cell r="AB11" t="str">
            <v xml:space="preserve">105400-P.S.R. ALGARROBITO            </v>
          </cell>
          <cell r="AC11"/>
          <cell r="AD11"/>
          <cell r="AE11"/>
          <cell r="AF11"/>
          <cell r="AG11"/>
          <cell r="AH11">
            <v>2</v>
          </cell>
          <cell r="AI11">
            <v>1</v>
          </cell>
          <cell r="AJ11">
            <v>3</v>
          </cell>
        </row>
        <row r="12">
          <cell r="H12" t="str">
            <v xml:space="preserve">105400-P.S.R. ALGARROBITO            </v>
          </cell>
          <cell r="I12">
            <v>9</v>
          </cell>
          <cell r="J12">
            <v>5</v>
          </cell>
          <cell r="K12">
            <v>9</v>
          </cell>
          <cell r="L12">
            <v>1</v>
          </cell>
          <cell r="M12">
            <v>5</v>
          </cell>
          <cell r="N12">
            <v>2</v>
          </cell>
          <cell r="O12">
            <v>1</v>
          </cell>
          <cell r="P12">
            <v>32</v>
          </cell>
          <cell r="AB12" t="str">
            <v>Total 04101-LA SERENA</v>
          </cell>
          <cell r="AC12">
            <v>26</v>
          </cell>
          <cell r="AD12">
            <v>16</v>
          </cell>
          <cell r="AE12">
            <v>12</v>
          </cell>
          <cell r="AF12">
            <v>12</v>
          </cell>
          <cell r="AG12">
            <v>35</v>
          </cell>
          <cell r="AH12">
            <v>76</v>
          </cell>
          <cell r="AI12">
            <v>40</v>
          </cell>
          <cell r="AJ12">
            <v>217</v>
          </cell>
        </row>
        <row r="13">
          <cell r="H13" t="str">
            <v>105401-P.S.R. LAS ROJAS</v>
          </cell>
          <cell r="I13"/>
          <cell r="J13"/>
          <cell r="K13"/>
          <cell r="L13"/>
          <cell r="M13"/>
          <cell r="N13"/>
          <cell r="O13">
            <v>5</v>
          </cell>
          <cell r="P13">
            <v>5</v>
          </cell>
          <cell r="AB13" t="str">
            <v>04102-COQUIMBO</v>
          </cell>
          <cell r="AC13"/>
          <cell r="AD13"/>
          <cell r="AE13"/>
          <cell r="AF13"/>
          <cell r="AG13"/>
          <cell r="AH13"/>
          <cell r="AI13"/>
          <cell r="AJ13"/>
        </row>
        <row r="14">
          <cell r="H14" t="str">
            <v>105499-P.S.R. LAMBERT</v>
          </cell>
          <cell r="I14"/>
          <cell r="J14"/>
          <cell r="K14">
            <v>1</v>
          </cell>
          <cell r="L14"/>
          <cell r="M14"/>
          <cell r="N14"/>
          <cell r="O14"/>
          <cell r="P14">
            <v>1</v>
          </cell>
          <cell r="AB14" t="str">
            <v>105303-CES. SAN JUAN</v>
          </cell>
          <cell r="AC14"/>
          <cell r="AD14"/>
          <cell r="AE14"/>
          <cell r="AF14"/>
          <cell r="AG14">
            <v>1</v>
          </cell>
          <cell r="AH14">
            <v>3</v>
          </cell>
          <cell r="AI14">
            <v>7</v>
          </cell>
          <cell r="AJ14">
            <v>11</v>
          </cell>
        </row>
        <row r="15">
          <cell r="H15" t="str">
            <v>Total 04101-LA SERENA</v>
          </cell>
          <cell r="I15">
            <v>61</v>
          </cell>
          <cell r="J15">
            <v>42</v>
          </cell>
          <cell r="K15">
            <v>114</v>
          </cell>
          <cell r="L15">
            <v>157</v>
          </cell>
          <cell r="M15">
            <v>93</v>
          </cell>
          <cell r="N15">
            <v>73</v>
          </cell>
          <cell r="O15">
            <v>91</v>
          </cell>
          <cell r="P15">
            <v>631</v>
          </cell>
          <cell r="AB15" t="str">
            <v>105304-CES. SANTA CECILIA</v>
          </cell>
          <cell r="AC15">
            <v>1</v>
          </cell>
          <cell r="AD15"/>
          <cell r="AE15"/>
          <cell r="AF15"/>
          <cell r="AG15"/>
          <cell r="AH15"/>
          <cell r="AI15"/>
          <cell r="AJ15">
            <v>1</v>
          </cell>
        </row>
        <row r="16">
          <cell r="H16" t="str">
            <v>04102-COQUIMBO</v>
          </cell>
          <cell r="I16"/>
          <cell r="J16"/>
          <cell r="K16"/>
          <cell r="L16"/>
          <cell r="M16"/>
          <cell r="N16"/>
          <cell r="O16"/>
          <cell r="P16"/>
          <cell r="AB16" t="str">
            <v>105305-CES. TIERRAS BLANCAS</v>
          </cell>
          <cell r="AC16">
            <v>2</v>
          </cell>
          <cell r="AD16">
            <v>7</v>
          </cell>
          <cell r="AE16">
            <v>19</v>
          </cell>
          <cell r="AF16">
            <v>5</v>
          </cell>
          <cell r="AG16">
            <v>5</v>
          </cell>
          <cell r="AH16">
            <v>23</v>
          </cell>
          <cell r="AI16">
            <v>8</v>
          </cell>
          <cell r="AJ16">
            <v>69</v>
          </cell>
        </row>
        <row r="17">
          <cell r="H17" t="str">
            <v>105303-CES. SAN JUAN</v>
          </cell>
          <cell r="I17">
            <v>14</v>
          </cell>
          <cell r="J17">
            <v>15</v>
          </cell>
          <cell r="K17">
            <v>12</v>
          </cell>
          <cell r="L17">
            <v>10</v>
          </cell>
          <cell r="M17">
            <v>11</v>
          </cell>
          <cell r="N17">
            <v>12</v>
          </cell>
          <cell r="O17">
            <v>8</v>
          </cell>
          <cell r="P17">
            <v>82</v>
          </cell>
          <cell r="AB17" t="str">
            <v>105321-CES. RURAL  TONGOY</v>
          </cell>
          <cell r="AC17"/>
          <cell r="AD17"/>
          <cell r="AE17">
            <v>1</v>
          </cell>
          <cell r="AF17"/>
          <cell r="AG17"/>
          <cell r="AH17"/>
          <cell r="AI17"/>
          <cell r="AJ17">
            <v>1</v>
          </cell>
        </row>
        <row r="18">
          <cell r="H18" t="str">
            <v>105304-CES. SANTA CECILIA</v>
          </cell>
          <cell r="I18">
            <v>8</v>
          </cell>
          <cell r="J18">
            <v>10</v>
          </cell>
          <cell r="K18">
            <v>30</v>
          </cell>
          <cell r="L18">
            <v>20</v>
          </cell>
          <cell r="M18"/>
          <cell r="N18">
            <v>21</v>
          </cell>
          <cell r="O18">
            <v>17</v>
          </cell>
          <cell r="P18">
            <v>106</v>
          </cell>
          <cell r="AB18" t="str">
            <v>105323-CES. DR. SERGIO AGUILAR</v>
          </cell>
          <cell r="AC18"/>
          <cell r="AD18"/>
          <cell r="AE18"/>
          <cell r="AF18"/>
          <cell r="AG18"/>
          <cell r="AH18"/>
          <cell r="AI18">
            <v>1</v>
          </cell>
          <cell r="AJ18">
            <v>1</v>
          </cell>
        </row>
        <row r="19">
          <cell r="H19" t="str">
            <v>105305-CES. TIERRAS BLANCAS</v>
          </cell>
          <cell r="I19">
            <v>9</v>
          </cell>
          <cell r="J19">
            <v>11</v>
          </cell>
          <cell r="K19">
            <v>28</v>
          </cell>
          <cell r="L19">
            <v>10</v>
          </cell>
          <cell r="M19">
            <v>18</v>
          </cell>
          <cell r="N19">
            <v>24</v>
          </cell>
          <cell r="O19">
            <v>10</v>
          </cell>
          <cell r="P19">
            <v>110</v>
          </cell>
          <cell r="AB19" t="str">
            <v>Total 04102-COQUIMBO</v>
          </cell>
          <cell r="AC19">
            <v>3</v>
          </cell>
          <cell r="AD19">
            <v>7</v>
          </cell>
          <cell r="AE19">
            <v>20</v>
          </cell>
          <cell r="AF19">
            <v>5</v>
          </cell>
          <cell r="AG19">
            <v>6</v>
          </cell>
          <cell r="AH19">
            <v>26</v>
          </cell>
          <cell r="AI19">
            <v>16</v>
          </cell>
          <cell r="AJ19">
            <v>83</v>
          </cell>
        </row>
        <row r="20">
          <cell r="H20" t="str">
            <v>105321-CES. RURAL  TONGOY</v>
          </cell>
          <cell r="I20">
            <v>3</v>
          </cell>
          <cell r="J20"/>
          <cell r="K20">
            <v>4</v>
          </cell>
          <cell r="L20">
            <v>1</v>
          </cell>
          <cell r="M20">
            <v>3</v>
          </cell>
          <cell r="N20">
            <v>6</v>
          </cell>
          <cell r="O20"/>
          <cell r="P20">
            <v>17</v>
          </cell>
          <cell r="AB20" t="str">
            <v>04103-ANDACOLLO</v>
          </cell>
          <cell r="AC20"/>
          <cell r="AD20"/>
          <cell r="AE20"/>
          <cell r="AF20"/>
          <cell r="AG20"/>
          <cell r="AH20"/>
          <cell r="AI20"/>
          <cell r="AJ20"/>
        </row>
        <row r="21">
          <cell r="H21" t="str">
            <v>105323-CES. DR. SERGIO AGUILAR</v>
          </cell>
          <cell r="I21">
            <v>21</v>
          </cell>
          <cell r="J21">
            <v>6</v>
          </cell>
          <cell r="K21">
            <v>22</v>
          </cell>
          <cell r="L21">
            <v>3</v>
          </cell>
          <cell r="M21">
            <v>10</v>
          </cell>
          <cell r="N21">
            <v>41</v>
          </cell>
          <cell r="O21">
            <v>36</v>
          </cell>
          <cell r="P21">
            <v>139</v>
          </cell>
          <cell r="AB21" t="str">
            <v>105106-HOSPITAL ANDACOLLO</v>
          </cell>
          <cell r="AC21"/>
          <cell r="AD21">
            <v>2</v>
          </cell>
          <cell r="AE21">
            <v>3</v>
          </cell>
          <cell r="AF21"/>
          <cell r="AG21"/>
          <cell r="AH21"/>
          <cell r="AI21">
            <v>9</v>
          </cell>
          <cell r="AJ21">
            <v>14</v>
          </cell>
        </row>
        <row r="22">
          <cell r="H22" t="str">
            <v>105406-P.S.R. PAN DE AZUCAR</v>
          </cell>
          <cell r="I22">
            <v>3</v>
          </cell>
          <cell r="J22">
            <v>2</v>
          </cell>
          <cell r="K22">
            <v>2</v>
          </cell>
          <cell r="L22">
            <v>9</v>
          </cell>
          <cell r="M22"/>
          <cell r="N22">
            <v>1</v>
          </cell>
          <cell r="O22">
            <v>1</v>
          </cell>
          <cell r="P22">
            <v>18</v>
          </cell>
          <cell r="AB22" t="str">
            <v>Total 04103-ANDACOLLO</v>
          </cell>
          <cell r="AC22"/>
          <cell r="AD22">
            <v>2</v>
          </cell>
          <cell r="AE22">
            <v>3</v>
          </cell>
          <cell r="AF22"/>
          <cell r="AG22"/>
          <cell r="AH22"/>
          <cell r="AI22">
            <v>9</v>
          </cell>
          <cell r="AJ22">
            <v>14</v>
          </cell>
        </row>
        <row r="23">
          <cell r="H23" t="str">
            <v>105407-P.S.R. TAMBILLOS</v>
          </cell>
          <cell r="I23"/>
          <cell r="J23"/>
          <cell r="K23"/>
          <cell r="L23"/>
          <cell r="M23">
            <v>1</v>
          </cell>
          <cell r="N23"/>
          <cell r="O23"/>
          <cell r="P23">
            <v>1</v>
          </cell>
          <cell r="AB23" t="str">
            <v>04106-VICUÑA</v>
          </cell>
          <cell r="AC23"/>
          <cell r="AD23"/>
          <cell r="AE23"/>
          <cell r="AF23"/>
          <cell r="AG23"/>
          <cell r="AH23"/>
          <cell r="AI23"/>
          <cell r="AJ23"/>
        </row>
        <row r="24">
          <cell r="H24" t="str">
            <v>200273-CECOF PUNTA MIRA</v>
          </cell>
          <cell r="I24">
            <v>1</v>
          </cell>
          <cell r="J24">
            <v>2</v>
          </cell>
          <cell r="K24">
            <v>3</v>
          </cell>
          <cell r="L24"/>
          <cell r="M24">
            <v>1</v>
          </cell>
          <cell r="N24">
            <v>5</v>
          </cell>
          <cell r="O24">
            <v>2</v>
          </cell>
          <cell r="P24">
            <v>14</v>
          </cell>
          <cell r="AB24" t="str">
            <v>105471-P.S.R. PERALILLO</v>
          </cell>
          <cell r="AC24"/>
          <cell r="AD24">
            <v>1</v>
          </cell>
          <cell r="AE24"/>
          <cell r="AF24"/>
          <cell r="AG24"/>
          <cell r="AH24"/>
          <cell r="AI24"/>
          <cell r="AJ24">
            <v>1</v>
          </cell>
        </row>
        <row r="25">
          <cell r="H25" t="str">
            <v>Total 04102-COQUIMBO</v>
          </cell>
          <cell r="I25">
            <v>59</v>
          </cell>
          <cell r="J25">
            <v>46</v>
          </cell>
          <cell r="K25">
            <v>101</v>
          </cell>
          <cell r="L25">
            <v>53</v>
          </cell>
          <cell r="M25">
            <v>44</v>
          </cell>
          <cell r="N25">
            <v>110</v>
          </cell>
          <cell r="O25">
            <v>74</v>
          </cell>
          <cell r="P25">
            <v>487</v>
          </cell>
          <cell r="AB25" t="str">
            <v>Total 04106-VICUÑA</v>
          </cell>
          <cell r="AC25"/>
          <cell r="AD25">
            <v>1</v>
          </cell>
          <cell r="AE25"/>
          <cell r="AF25"/>
          <cell r="AG25"/>
          <cell r="AH25"/>
          <cell r="AI25"/>
          <cell r="AJ25">
            <v>1</v>
          </cell>
        </row>
        <row r="26">
          <cell r="H26" t="str">
            <v>04103-ANDACOLLO</v>
          </cell>
          <cell r="I26"/>
          <cell r="J26"/>
          <cell r="K26"/>
          <cell r="L26"/>
          <cell r="M26"/>
          <cell r="N26"/>
          <cell r="O26"/>
          <cell r="P26"/>
          <cell r="AB26" t="str">
            <v>04201-ILLAPEL</v>
          </cell>
          <cell r="AC26"/>
          <cell r="AD26"/>
          <cell r="AE26"/>
          <cell r="AF26"/>
          <cell r="AG26"/>
          <cell r="AH26"/>
          <cell r="AI26"/>
          <cell r="AJ26"/>
        </row>
        <row r="27">
          <cell r="H27" t="str">
            <v>105106-HOSPITAL ANDACOLLO</v>
          </cell>
          <cell r="I27">
            <v>3</v>
          </cell>
          <cell r="J27">
            <v>7</v>
          </cell>
          <cell r="K27">
            <v>2</v>
          </cell>
          <cell r="L27"/>
          <cell r="M27">
            <v>3</v>
          </cell>
          <cell r="N27">
            <v>9</v>
          </cell>
          <cell r="O27">
            <v>3</v>
          </cell>
          <cell r="P27">
            <v>27</v>
          </cell>
          <cell r="AB27" t="str">
            <v>105326-CESFAM SAN RAFAEL</v>
          </cell>
          <cell r="AC27">
            <v>5</v>
          </cell>
          <cell r="AD27"/>
          <cell r="AE27"/>
          <cell r="AF27"/>
          <cell r="AG27">
            <v>1</v>
          </cell>
          <cell r="AH27">
            <v>1</v>
          </cell>
          <cell r="AI27"/>
          <cell r="AJ27">
            <v>7</v>
          </cell>
        </row>
        <row r="28">
          <cell r="H28" t="str">
            <v>Total 04103-ANDACOLLO</v>
          </cell>
          <cell r="I28">
            <v>3</v>
          </cell>
          <cell r="J28">
            <v>7</v>
          </cell>
          <cell r="K28">
            <v>2</v>
          </cell>
          <cell r="L28"/>
          <cell r="M28">
            <v>3</v>
          </cell>
          <cell r="N28">
            <v>9</v>
          </cell>
          <cell r="O28">
            <v>3</v>
          </cell>
          <cell r="P28">
            <v>27</v>
          </cell>
          <cell r="AB28" t="str">
            <v>Total 04201-ILLAPEL</v>
          </cell>
          <cell r="AC28">
            <v>5</v>
          </cell>
          <cell r="AD28"/>
          <cell r="AE28"/>
          <cell r="AF28"/>
          <cell r="AG28">
            <v>1</v>
          </cell>
          <cell r="AH28">
            <v>1</v>
          </cell>
          <cell r="AI28"/>
          <cell r="AJ28">
            <v>7</v>
          </cell>
        </row>
        <row r="29">
          <cell r="H29" t="str">
            <v>04104-LA HIGUERA</v>
          </cell>
          <cell r="I29"/>
          <cell r="J29"/>
          <cell r="K29"/>
          <cell r="L29"/>
          <cell r="M29"/>
          <cell r="N29"/>
          <cell r="O29"/>
          <cell r="P29"/>
          <cell r="AB29" t="str">
            <v>04203-LOS VILOS</v>
          </cell>
          <cell r="AC29"/>
          <cell r="AD29"/>
          <cell r="AE29"/>
          <cell r="AF29"/>
          <cell r="AG29"/>
          <cell r="AH29"/>
          <cell r="AI29"/>
          <cell r="AJ29"/>
        </row>
        <row r="30">
          <cell r="H30" t="str">
            <v>105314-CES. LA HIGUERA</v>
          </cell>
          <cell r="I30"/>
          <cell r="J30"/>
          <cell r="K30"/>
          <cell r="L30"/>
          <cell r="M30">
            <v>1</v>
          </cell>
          <cell r="N30"/>
          <cell r="O30"/>
          <cell r="P30">
            <v>1</v>
          </cell>
          <cell r="AB30" t="str">
            <v>105108-HOSPITAL LOS VILOS</v>
          </cell>
          <cell r="AC30"/>
          <cell r="AD30">
            <v>1</v>
          </cell>
          <cell r="AE30"/>
          <cell r="AF30"/>
          <cell r="AG30"/>
          <cell r="AH30"/>
          <cell r="AI30"/>
          <cell r="AJ30">
            <v>1</v>
          </cell>
        </row>
        <row r="31">
          <cell r="H31" t="str">
            <v xml:space="preserve">105500-P.S.R. CALETA HORNOS        </v>
          </cell>
          <cell r="I31"/>
          <cell r="J31">
            <v>1</v>
          </cell>
          <cell r="K31"/>
          <cell r="L31"/>
          <cell r="M31"/>
          <cell r="N31"/>
          <cell r="O31"/>
          <cell r="P31">
            <v>1</v>
          </cell>
          <cell r="AB31" t="str">
            <v>Total 04203-LOS VILOS</v>
          </cell>
          <cell r="AC31"/>
          <cell r="AD31">
            <v>1</v>
          </cell>
          <cell r="AE31"/>
          <cell r="AF31"/>
          <cell r="AG31"/>
          <cell r="AH31"/>
          <cell r="AI31"/>
          <cell r="AJ31">
            <v>1</v>
          </cell>
        </row>
        <row r="32">
          <cell r="H32" t="str">
            <v>Total 04104-LA HIGUERA</v>
          </cell>
          <cell r="I32"/>
          <cell r="J32">
            <v>1</v>
          </cell>
          <cell r="K32"/>
          <cell r="L32"/>
          <cell r="M32">
            <v>1</v>
          </cell>
          <cell r="N32"/>
          <cell r="O32"/>
          <cell r="P32">
            <v>2</v>
          </cell>
          <cell r="AB32" t="str">
            <v>04204-SALAMANCA</v>
          </cell>
          <cell r="AC32"/>
          <cell r="AD32"/>
          <cell r="AE32"/>
          <cell r="AF32"/>
          <cell r="AG32"/>
          <cell r="AH32"/>
          <cell r="AI32"/>
          <cell r="AJ32"/>
        </row>
        <row r="33">
          <cell r="H33" t="str">
            <v>04105-PAIHUANO</v>
          </cell>
          <cell r="I33"/>
          <cell r="J33"/>
          <cell r="K33"/>
          <cell r="L33"/>
          <cell r="M33"/>
          <cell r="N33"/>
          <cell r="O33"/>
          <cell r="P33"/>
          <cell r="AB33" t="str">
            <v>105104-HOSPITAL SALAMANCA</v>
          </cell>
          <cell r="AC33">
            <v>15</v>
          </cell>
          <cell r="AD33">
            <v>11</v>
          </cell>
          <cell r="AE33">
            <v>13</v>
          </cell>
          <cell r="AF33">
            <v>11</v>
          </cell>
          <cell r="AG33">
            <v>8</v>
          </cell>
          <cell r="AH33">
            <v>3</v>
          </cell>
          <cell r="AI33">
            <v>3</v>
          </cell>
          <cell r="AJ33">
            <v>64</v>
          </cell>
        </row>
        <row r="34">
          <cell r="H34" t="str">
            <v>105306-CES. PAIHUANO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/>
          <cell r="N34">
            <v>2</v>
          </cell>
          <cell r="O34">
            <v>3</v>
          </cell>
          <cell r="P34">
            <v>9</v>
          </cell>
          <cell r="AB34" t="str">
            <v>Total 04204-SALAMANCA</v>
          </cell>
          <cell r="AC34">
            <v>15</v>
          </cell>
          <cell r="AD34">
            <v>11</v>
          </cell>
          <cell r="AE34">
            <v>13</v>
          </cell>
          <cell r="AF34">
            <v>11</v>
          </cell>
          <cell r="AG34">
            <v>8</v>
          </cell>
          <cell r="AH34">
            <v>3</v>
          </cell>
          <cell r="AI34">
            <v>3</v>
          </cell>
          <cell r="AJ34">
            <v>64</v>
          </cell>
        </row>
        <row r="35">
          <cell r="H35" t="str">
            <v>105476-P.S.R. MONTE GRANDE</v>
          </cell>
          <cell r="I35"/>
          <cell r="J35"/>
          <cell r="K35"/>
          <cell r="L35"/>
          <cell r="M35"/>
          <cell r="N35">
            <v>1</v>
          </cell>
          <cell r="O35">
            <v>2</v>
          </cell>
          <cell r="P35">
            <v>3</v>
          </cell>
          <cell r="AB35" t="str">
            <v>04301-OVALLE</v>
          </cell>
          <cell r="AC35"/>
          <cell r="AD35"/>
          <cell r="AE35"/>
          <cell r="AF35"/>
          <cell r="AG35"/>
          <cell r="AH35"/>
          <cell r="AI35"/>
          <cell r="AJ35"/>
        </row>
        <row r="36">
          <cell r="H36" t="str">
            <v>105477-P.S.R. PISCO ELQUI</v>
          </cell>
          <cell r="I36"/>
          <cell r="J36"/>
          <cell r="K36"/>
          <cell r="L36"/>
          <cell r="M36">
            <v>2</v>
          </cell>
          <cell r="N36"/>
          <cell r="O36"/>
          <cell r="P36">
            <v>2</v>
          </cell>
          <cell r="AB36" t="str">
            <v>105322-CES. MARCOS MACUADA</v>
          </cell>
          <cell r="AC36">
            <v>1</v>
          </cell>
          <cell r="AD36"/>
          <cell r="AE36"/>
          <cell r="AF36"/>
          <cell r="AG36"/>
          <cell r="AH36"/>
          <cell r="AI36"/>
          <cell r="AJ36">
            <v>1</v>
          </cell>
        </row>
        <row r="37">
          <cell r="H37" t="str">
            <v>Total 04105-PAIHUANO</v>
          </cell>
          <cell r="I37">
            <v>1</v>
          </cell>
          <cell r="J37">
            <v>1</v>
          </cell>
          <cell r="K37">
            <v>1</v>
          </cell>
          <cell r="L37">
            <v>1</v>
          </cell>
          <cell r="M37">
            <v>2</v>
          </cell>
          <cell r="N37">
            <v>3</v>
          </cell>
          <cell r="O37">
            <v>5</v>
          </cell>
          <cell r="P37">
            <v>14</v>
          </cell>
          <cell r="AB37" t="str">
            <v>105324-CES. SOTAQUI</v>
          </cell>
          <cell r="AC37">
            <v>2</v>
          </cell>
          <cell r="AD37"/>
          <cell r="AE37"/>
          <cell r="AF37">
            <v>1</v>
          </cell>
          <cell r="AG37">
            <v>1</v>
          </cell>
          <cell r="AH37">
            <v>2</v>
          </cell>
          <cell r="AI37"/>
          <cell r="AJ37">
            <v>6</v>
          </cell>
        </row>
        <row r="38">
          <cell r="H38" t="str">
            <v>04106-VICUÑA</v>
          </cell>
          <cell r="I38"/>
          <cell r="J38"/>
          <cell r="K38"/>
          <cell r="L38"/>
          <cell r="M38"/>
          <cell r="N38"/>
          <cell r="O38"/>
          <cell r="P38"/>
          <cell r="AB38" t="str">
            <v>105723-CECOF LIMARI</v>
          </cell>
          <cell r="AC38">
            <v>5</v>
          </cell>
          <cell r="AD38">
            <v>3</v>
          </cell>
          <cell r="AE38"/>
          <cell r="AF38"/>
          <cell r="AG38"/>
          <cell r="AH38"/>
          <cell r="AI38"/>
          <cell r="AJ38">
            <v>8</v>
          </cell>
        </row>
        <row r="39">
          <cell r="H39" t="str">
            <v>105107-HOSPITAL VICUÑA</v>
          </cell>
          <cell r="I39">
            <v>5</v>
          </cell>
          <cell r="J39">
            <v>6</v>
          </cell>
          <cell r="K39">
            <v>2</v>
          </cell>
          <cell r="L39">
            <v>3</v>
          </cell>
          <cell r="M39">
            <v>3</v>
          </cell>
          <cell r="N39">
            <v>4</v>
          </cell>
          <cell r="O39">
            <v>2</v>
          </cell>
          <cell r="P39">
            <v>25</v>
          </cell>
          <cell r="AB39" t="str">
            <v>Total 04301-OVALLE</v>
          </cell>
          <cell r="AC39">
            <v>8</v>
          </cell>
          <cell r="AD39">
            <v>3</v>
          </cell>
          <cell r="AE39"/>
          <cell r="AF39">
            <v>1</v>
          </cell>
          <cell r="AG39">
            <v>1</v>
          </cell>
          <cell r="AH39">
            <v>2</v>
          </cell>
          <cell r="AI39"/>
          <cell r="AJ39">
            <v>15</v>
          </cell>
        </row>
        <row r="40">
          <cell r="H40" t="str">
            <v>105468-P.S.R. EL MOLLE</v>
          </cell>
          <cell r="I40"/>
          <cell r="J40"/>
          <cell r="K40">
            <v>1</v>
          </cell>
          <cell r="L40"/>
          <cell r="M40"/>
          <cell r="N40">
            <v>1</v>
          </cell>
          <cell r="O40"/>
          <cell r="P40">
            <v>2</v>
          </cell>
          <cell r="AB40" t="str">
            <v>04302-COMBARBALÁ</v>
          </cell>
          <cell r="AC40"/>
          <cell r="AD40"/>
          <cell r="AE40"/>
          <cell r="AF40"/>
          <cell r="AG40"/>
          <cell r="AH40"/>
          <cell r="AI40"/>
          <cell r="AJ40"/>
        </row>
        <row r="41">
          <cell r="H41" t="str">
            <v>105469-P.S.R. EL TAMBO</v>
          </cell>
          <cell r="I41"/>
          <cell r="J41"/>
          <cell r="K41">
            <v>1</v>
          </cell>
          <cell r="L41"/>
          <cell r="M41"/>
          <cell r="N41"/>
          <cell r="O41"/>
          <cell r="P41">
            <v>1</v>
          </cell>
          <cell r="AB41" t="str">
            <v>105105-HOSPITAL COMBARBALA</v>
          </cell>
          <cell r="AC41"/>
          <cell r="AD41"/>
          <cell r="AE41">
            <v>16</v>
          </cell>
          <cell r="AF41">
            <v>25</v>
          </cell>
          <cell r="AG41">
            <v>5</v>
          </cell>
          <cell r="AH41">
            <v>4</v>
          </cell>
          <cell r="AI41">
            <v>7</v>
          </cell>
          <cell r="AJ41">
            <v>57</v>
          </cell>
        </row>
        <row r="42">
          <cell r="H42" t="str">
            <v>105471-P.S.R. PERALILLO</v>
          </cell>
          <cell r="I42"/>
          <cell r="J42"/>
          <cell r="K42">
            <v>2</v>
          </cell>
          <cell r="L42"/>
          <cell r="M42"/>
          <cell r="N42"/>
          <cell r="O42"/>
          <cell r="P42">
            <v>2</v>
          </cell>
          <cell r="AB42" t="str">
            <v>105441-P.S.R. MANQUEHUA</v>
          </cell>
          <cell r="AC42"/>
          <cell r="AD42"/>
          <cell r="AE42"/>
          <cell r="AF42"/>
          <cell r="AG42">
            <v>2</v>
          </cell>
          <cell r="AH42"/>
          <cell r="AI42"/>
          <cell r="AJ42">
            <v>2</v>
          </cell>
        </row>
        <row r="43">
          <cell r="H43" t="str">
            <v>105472-P.S.R. RIVADAVIA</v>
          </cell>
          <cell r="I43"/>
          <cell r="J43">
            <v>1</v>
          </cell>
          <cell r="K43"/>
          <cell r="L43"/>
          <cell r="M43">
            <v>1</v>
          </cell>
          <cell r="N43"/>
          <cell r="O43">
            <v>2</v>
          </cell>
          <cell r="P43">
            <v>4</v>
          </cell>
          <cell r="AB43" t="str">
            <v>105460-P.S.R. COGOTI 18</v>
          </cell>
          <cell r="AC43"/>
          <cell r="AD43"/>
          <cell r="AE43"/>
          <cell r="AF43"/>
          <cell r="AG43">
            <v>2</v>
          </cell>
          <cell r="AH43"/>
          <cell r="AI43"/>
          <cell r="AJ43">
            <v>2</v>
          </cell>
        </row>
        <row r="44">
          <cell r="H44" t="str">
            <v>105473-P.S.R. TALCUNA</v>
          </cell>
          <cell r="I44"/>
          <cell r="J44"/>
          <cell r="K44">
            <v>2</v>
          </cell>
          <cell r="L44"/>
          <cell r="M44">
            <v>1</v>
          </cell>
          <cell r="N44"/>
          <cell r="O44"/>
          <cell r="P44">
            <v>3</v>
          </cell>
          <cell r="AB44" t="str">
            <v>105465-P.S.R. RAMADILLA</v>
          </cell>
          <cell r="AC44"/>
          <cell r="AD44"/>
          <cell r="AE44"/>
          <cell r="AF44"/>
          <cell r="AG44">
            <v>1</v>
          </cell>
          <cell r="AH44"/>
          <cell r="AI44"/>
          <cell r="AJ44">
            <v>1</v>
          </cell>
        </row>
        <row r="45">
          <cell r="H45" t="str">
            <v>105502-P.S.R. CALINGASTA</v>
          </cell>
          <cell r="I45"/>
          <cell r="J45"/>
          <cell r="K45"/>
          <cell r="L45"/>
          <cell r="M45">
            <v>2</v>
          </cell>
          <cell r="N45"/>
          <cell r="O45"/>
          <cell r="P45">
            <v>2</v>
          </cell>
          <cell r="AB45" t="str">
            <v>Total 04302-COMBARBALÁ</v>
          </cell>
          <cell r="AC45"/>
          <cell r="AD45"/>
          <cell r="AE45">
            <v>16</v>
          </cell>
          <cell r="AF45">
            <v>25</v>
          </cell>
          <cell r="AG45">
            <v>10</v>
          </cell>
          <cell r="AH45">
            <v>4</v>
          </cell>
          <cell r="AI45">
            <v>7</v>
          </cell>
          <cell r="AJ45">
            <v>62</v>
          </cell>
        </row>
        <row r="46">
          <cell r="H46" t="str">
            <v>105509-P.S.R. GUALLIGUAICA</v>
          </cell>
          <cell r="I46"/>
          <cell r="J46">
            <v>1</v>
          </cell>
          <cell r="K46"/>
          <cell r="L46"/>
          <cell r="M46"/>
          <cell r="N46"/>
          <cell r="O46"/>
          <cell r="P46">
            <v>1</v>
          </cell>
          <cell r="AB46" t="str">
            <v>04304-MONTE PATRIA</v>
          </cell>
          <cell r="AC46"/>
          <cell r="AD46"/>
          <cell r="AE46"/>
          <cell r="AF46"/>
          <cell r="AG46"/>
          <cell r="AH46"/>
          <cell r="AI46"/>
          <cell r="AJ46"/>
        </row>
        <row r="47">
          <cell r="H47" t="str">
            <v>Total 04106-VICUÑA</v>
          </cell>
          <cell r="I47">
            <v>5</v>
          </cell>
          <cell r="J47">
            <v>8</v>
          </cell>
          <cell r="K47">
            <v>8</v>
          </cell>
          <cell r="L47">
            <v>3</v>
          </cell>
          <cell r="M47">
            <v>7</v>
          </cell>
          <cell r="N47">
            <v>5</v>
          </cell>
          <cell r="O47">
            <v>4</v>
          </cell>
          <cell r="P47">
            <v>40</v>
          </cell>
          <cell r="AB47" t="str">
            <v>105307-CES. RURAL MONTE PATRIA</v>
          </cell>
          <cell r="AC47">
            <v>7</v>
          </cell>
          <cell r="AD47">
            <v>9</v>
          </cell>
          <cell r="AE47">
            <v>2</v>
          </cell>
          <cell r="AF47">
            <v>5</v>
          </cell>
          <cell r="AG47">
            <v>3</v>
          </cell>
          <cell r="AH47"/>
          <cell r="AI47">
            <v>4</v>
          </cell>
          <cell r="AJ47">
            <v>30</v>
          </cell>
        </row>
        <row r="48">
          <cell r="H48" t="str">
            <v>04201-ILLAPEL</v>
          </cell>
          <cell r="I48"/>
          <cell r="J48"/>
          <cell r="K48"/>
          <cell r="L48"/>
          <cell r="M48"/>
          <cell r="N48"/>
          <cell r="O48"/>
          <cell r="P48"/>
          <cell r="AB48" t="str">
            <v>105318-CES. RURAL EL PALQUI</v>
          </cell>
          <cell r="AC48"/>
          <cell r="AD48"/>
          <cell r="AE48">
            <v>1</v>
          </cell>
          <cell r="AF48"/>
          <cell r="AG48"/>
          <cell r="AH48">
            <v>2</v>
          </cell>
          <cell r="AI48">
            <v>1</v>
          </cell>
          <cell r="AJ48">
            <v>4</v>
          </cell>
        </row>
        <row r="49">
          <cell r="H49" t="str">
            <v>105103-HOSPITAL ILLAPEL</v>
          </cell>
          <cell r="I49">
            <v>1</v>
          </cell>
          <cell r="J49"/>
          <cell r="K49">
            <v>1</v>
          </cell>
          <cell r="L49">
            <v>4</v>
          </cell>
          <cell r="M49"/>
          <cell r="N49">
            <v>1</v>
          </cell>
          <cell r="O49">
            <v>1</v>
          </cell>
          <cell r="P49">
            <v>8</v>
          </cell>
          <cell r="AB49" t="str">
            <v>Total 04304-MONTE PATRIA</v>
          </cell>
          <cell r="AC49">
            <v>7</v>
          </cell>
          <cell r="AD49">
            <v>9</v>
          </cell>
          <cell r="AE49">
            <v>3</v>
          </cell>
          <cell r="AF49">
            <v>5</v>
          </cell>
          <cell r="AG49">
            <v>3</v>
          </cell>
          <cell r="AH49">
            <v>2</v>
          </cell>
          <cell r="AI49">
            <v>5</v>
          </cell>
          <cell r="AJ49">
            <v>34</v>
          </cell>
        </row>
        <row r="50">
          <cell r="H50" t="str">
            <v>105326-CESFAM SAN RAFAEL</v>
          </cell>
          <cell r="I50">
            <v>1</v>
          </cell>
          <cell r="J50">
            <v>1</v>
          </cell>
          <cell r="K50">
            <v>8</v>
          </cell>
          <cell r="L50">
            <v>2</v>
          </cell>
          <cell r="M50">
            <v>3</v>
          </cell>
          <cell r="N50">
            <v>7</v>
          </cell>
          <cell r="O50">
            <v>20</v>
          </cell>
          <cell r="P50">
            <v>42</v>
          </cell>
          <cell r="AB50" t="str">
            <v>04305-RIO HURTADO</v>
          </cell>
          <cell r="AC50"/>
          <cell r="AD50"/>
          <cell r="AE50"/>
          <cell r="AF50"/>
          <cell r="AG50"/>
          <cell r="AH50"/>
          <cell r="AI50"/>
          <cell r="AJ50"/>
        </row>
        <row r="51">
          <cell r="H51" t="str">
            <v>105444-P.S.R. HUINTIL</v>
          </cell>
          <cell r="I51"/>
          <cell r="J51"/>
          <cell r="K51"/>
          <cell r="L51"/>
          <cell r="M51"/>
          <cell r="N51">
            <v>1</v>
          </cell>
          <cell r="O51"/>
          <cell r="P51">
            <v>1</v>
          </cell>
          <cell r="AB51" t="str">
            <v>105310-CES. RURAL PICHASCA</v>
          </cell>
          <cell r="AC51"/>
          <cell r="AD51">
            <v>1</v>
          </cell>
          <cell r="AE51"/>
          <cell r="AF51"/>
          <cell r="AG51">
            <v>2</v>
          </cell>
          <cell r="AH51"/>
          <cell r="AI51"/>
          <cell r="AJ51">
            <v>3</v>
          </cell>
        </row>
        <row r="52">
          <cell r="H52" t="str">
            <v>Total 04201-ILLAPEL</v>
          </cell>
          <cell r="I52">
            <v>2</v>
          </cell>
          <cell r="J52">
            <v>1</v>
          </cell>
          <cell r="K52">
            <v>9</v>
          </cell>
          <cell r="L52">
            <v>6</v>
          </cell>
          <cell r="M52">
            <v>3</v>
          </cell>
          <cell r="N52">
            <v>9</v>
          </cell>
          <cell r="O52">
            <v>21</v>
          </cell>
          <cell r="P52">
            <v>51</v>
          </cell>
          <cell r="AB52" t="str">
            <v>105413-P.S.R. SAMO ALTO</v>
          </cell>
          <cell r="AC52"/>
          <cell r="AD52"/>
          <cell r="AE52"/>
          <cell r="AF52"/>
          <cell r="AG52"/>
          <cell r="AH52">
            <v>1</v>
          </cell>
          <cell r="AI52"/>
          <cell r="AJ52">
            <v>1</v>
          </cell>
        </row>
        <row r="53">
          <cell r="H53" t="str">
            <v>04202-CANELA</v>
          </cell>
          <cell r="I53"/>
          <cell r="J53"/>
          <cell r="K53"/>
          <cell r="L53"/>
          <cell r="M53"/>
          <cell r="N53"/>
          <cell r="O53"/>
          <cell r="P53"/>
          <cell r="AB53" t="str">
            <v>Total 04305-RIO HURTADO</v>
          </cell>
          <cell r="AC53"/>
          <cell r="AD53">
            <v>1</v>
          </cell>
          <cell r="AE53"/>
          <cell r="AF53"/>
          <cell r="AG53">
            <v>2</v>
          </cell>
          <cell r="AH53">
            <v>1</v>
          </cell>
          <cell r="AI53"/>
          <cell r="AJ53">
            <v>4</v>
          </cell>
        </row>
        <row r="54">
          <cell r="H54" t="str">
            <v>105309-CES. RURAL CANELA</v>
          </cell>
          <cell r="I54">
            <v>5</v>
          </cell>
          <cell r="J54">
            <v>18</v>
          </cell>
          <cell r="K54">
            <v>9</v>
          </cell>
          <cell r="L54">
            <v>4</v>
          </cell>
          <cell r="M54">
            <v>3</v>
          </cell>
          <cell r="N54">
            <v>3</v>
          </cell>
          <cell r="O54">
            <v>9</v>
          </cell>
          <cell r="P54">
            <v>51</v>
          </cell>
          <cell r="AB54" t="str">
            <v>Total general</v>
          </cell>
          <cell r="AC54">
            <v>64</v>
          </cell>
          <cell r="AD54">
            <v>51</v>
          </cell>
          <cell r="AE54">
            <v>67</v>
          </cell>
          <cell r="AF54">
            <v>59</v>
          </cell>
          <cell r="AG54">
            <v>66</v>
          </cell>
          <cell r="AH54">
            <v>115</v>
          </cell>
          <cell r="AI54">
            <v>80</v>
          </cell>
          <cell r="AJ54">
            <v>502</v>
          </cell>
        </row>
        <row r="55">
          <cell r="H55" t="str">
            <v>Total 04202-CANELA</v>
          </cell>
          <cell r="I55">
            <v>5</v>
          </cell>
          <cell r="J55">
            <v>18</v>
          </cell>
          <cell r="K55">
            <v>9</v>
          </cell>
          <cell r="L55">
            <v>4</v>
          </cell>
          <cell r="M55">
            <v>3</v>
          </cell>
          <cell r="N55">
            <v>3</v>
          </cell>
          <cell r="O55">
            <v>9</v>
          </cell>
          <cell r="P55">
            <v>51</v>
          </cell>
        </row>
        <row r="56">
          <cell r="H56" t="str">
            <v>04203-LOS VILOS</v>
          </cell>
          <cell r="I56"/>
          <cell r="J56"/>
          <cell r="K56"/>
          <cell r="L56"/>
          <cell r="M56"/>
          <cell r="N56"/>
          <cell r="O56"/>
          <cell r="P56"/>
        </row>
        <row r="57">
          <cell r="H57" t="str">
            <v>105108-HOSPITAL LOS VILOS</v>
          </cell>
          <cell r="I57"/>
          <cell r="J57"/>
          <cell r="K57"/>
          <cell r="L57"/>
          <cell r="M57">
            <v>1</v>
          </cell>
          <cell r="N57">
            <v>3</v>
          </cell>
          <cell r="O57">
            <v>2</v>
          </cell>
          <cell r="P57">
            <v>6</v>
          </cell>
        </row>
        <row r="58">
          <cell r="H58" t="str">
            <v xml:space="preserve">105478-P.S.R. CAIMANES                   </v>
          </cell>
          <cell r="I58"/>
          <cell r="J58"/>
          <cell r="K58"/>
          <cell r="L58">
            <v>2</v>
          </cell>
          <cell r="M58">
            <v>4</v>
          </cell>
          <cell r="N58">
            <v>11</v>
          </cell>
          <cell r="O58">
            <v>5</v>
          </cell>
          <cell r="P58">
            <v>22</v>
          </cell>
        </row>
        <row r="59">
          <cell r="H59" t="str">
            <v>105479-P.S.R. GUANGUALI</v>
          </cell>
          <cell r="I59"/>
          <cell r="J59"/>
          <cell r="K59"/>
          <cell r="L59"/>
          <cell r="M59">
            <v>2</v>
          </cell>
          <cell r="N59">
            <v>3</v>
          </cell>
          <cell r="O59"/>
          <cell r="P59">
            <v>5</v>
          </cell>
        </row>
        <row r="60">
          <cell r="H60" t="str">
            <v>105480-P.S.R. QUILIMARI</v>
          </cell>
          <cell r="I60"/>
          <cell r="J60"/>
          <cell r="K60"/>
          <cell r="L60"/>
          <cell r="M60">
            <v>2</v>
          </cell>
          <cell r="N60">
            <v>3</v>
          </cell>
          <cell r="O60">
            <v>3</v>
          </cell>
          <cell r="P60">
            <v>8</v>
          </cell>
        </row>
        <row r="61">
          <cell r="H61" t="str">
            <v>105481-P.S.R. TILAMA</v>
          </cell>
          <cell r="I61"/>
          <cell r="J61"/>
          <cell r="K61"/>
          <cell r="L61"/>
          <cell r="M61">
            <v>1</v>
          </cell>
          <cell r="N61">
            <v>1</v>
          </cell>
          <cell r="O61"/>
          <cell r="P61">
            <v>2</v>
          </cell>
        </row>
        <row r="62">
          <cell r="H62" t="str">
            <v>105511-P.S.R. LOS CONDORES</v>
          </cell>
          <cell r="I62"/>
          <cell r="J62"/>
          <cell r="K62"/>
          <cell r="L62"/>
          <cell r="M62">
            <v>5</v>
          </cell>
          <cell r="N62">
            <v>5</v>
          </cell>
          <cell r="O62">
            <v>1</v>
          </cell>
          <cell r="P62">
            <v>11</v>
          </cell>
        </row>
        <row r="63">
          <cell r="H63" t="str">
            <v>Total 04203-LOS VILOS</v>
          </cell>
          <cell r="I63"/>
          <cell r="J63"/>
          <cell r="K63"/>
          <cell r="L63">
            <v>2</v>
          </cell>
          <cell r="M63">
            <v>15</v>
          </cell>
          <cell r="N63">
            <v>26</v>
          </cell>
          <cell r="O63">
            <v>11</v>
          </cell>
          <cell r="P63">
            <v>54</v>
          </cell>
        </row>
        <row r="64">
          <cell r="H64" t="str">
            <v>04204-SALAMANCA</v>
          </cell>
          <cell r="I64"/>
          <cell r="J64"/>
          <cell r="K64"/>
          <cell r="L64"/>
          <cell r="M64"/>
          <cell r="N64"/>
          <cell r="O64"/>
          <cell r="P64"/>
        </row>
        <row r="65">
          <cell r="H65" t="str">
            <v>105104-HOSPITAL SALAMANCA</v>
          </cell>
          <cell r="I65">
            <v>4</v>
          </cell>
          <cell r="J65">
            <v>9</v>
          </cell>
          <cell r="K65">
            <v>6</v>
          </cell>
          <cell r="L65">
            <v>12</v>
          </cell>
          <cell r="M65">
            <v>3</v>
          </cell>
          <cell r="N65">
            <v>1</v>
          </cell>
          <cell r="O65">
            <v>5</v>
          </cell>
          <cell r="P65">
            <v>40</v>
          </cell>
        </row>
        <row r="66">
          <cell r="H66" t="str">
            <v>Total 04204-SALAMANCA</v>
          </cell>
          <cell r="I66">
            <v>4</v>
          </cell>
          <cell r="J66">
            <v>9</v>
          </cell>
          <cell r="K66">
            <v>6</v>
          </cell>
          <cell r="L66">
            <v>12</v>
          </cell>
          <cell r="M66">
            <v>3</v>
          </cell>
          <cell r="N66">
            <v>1</v>
          </cell>
          <cell r="O66">
            <v>5</v>
          </cell>
          <cell r="P66">
            <v>40</v>
          </cell>
        </row>
        <row r="67">
          <cell r="H67" t="str">
            <v>04301-OVALLE</v>
          </cell>
          <cell r="I67"/>
          <cell r="J67"/>
          <cell r="K67"/>
          <cell r="L67"/>
          <cell r="M67"/>
          <cell r="N67"/>
          <cell r="O67"/>
          <cell r="P67"/>
        </row>
        <row r="68">
          <cell r="H68" t="str">
            <v>105317-CES. JORGE JORDAN D.</v>
          </cell>
          <cell r="I68"/>
          <cell r="J68"/>
          <cell r="K68">
            <v>2</v>
          </cell>
          <cell r="L68">
            <v>5</v>
          </cell>
          <cell r="M68">
            <v>6</v>
          </cell>
          <cell r="N68">
            <v>5</v>
          </cell>
          <cell r="O68">
            <v>5</v>
          </cell>
          <cell r="P68">
            <v>23</v>
          </cell>
        </row>
        <row r="69">
          <cell r="H69" t="str">
            <v>105322-CES. MARCOS MACUADA</v>
          </cell>
          <cell r="I69">
            <v>6</v>
          </cell>
          <cell r="J69">
            <v>8</v>
          </cell>
          <cell r="K69">
            <v>1</v>
          </cell>
          <cell r="L69"/>
          <cell r="M69">
            <v>15</v>
          </cell>
          <cell r="N69">
            <v>12</v>
          </cell>
          <cell r="O69">
            <v>21</v>
          </cell>
          <cell r="P69">
            <v>63</v>
          </cell>
        </row>
        <row r="70">
          <cell r="H70" t="str">
            <v>105324-CES. SOTAQUI</v>
          </cell>
          <cell r="I70"/>
          <cell r="J70"/>
          <cell r="K70"/>
          <cell r="L70">
            <v>5</v>
          </cell>
          <cell r="M70">
            <v>5</v>
          </cell>
          <cell r="N70">
            <v>6</v>
          </cell>
          <cell r="O70">
            <v>3</v>
          </cell>
          <cell r="P70">
            <v>19</v>
          </cell>
        </row>
        <row r="71">
          <cell r="H71" t="str">
            <v>105415-P.S.R. BARRAZA</v>
          </cell>
          <cell r="I71"/>
          <cell r="J71"/>
          <cell r="K71">
            <v>2</v>
          </cell>
          <cell r="L71"/>
          <cell r="M71"/>
          <cell r="N71"/>
          <cell r="O71"/>
          <cell r="P71">
            <v>2</v>
          </cell>
        </row>
        <row r="72">
          <cell r="H72" t="str">
            <v>105722-CECOF SAN JOSE DE LA DEHESA</v>
          </cell>
          <cell r="I72"/>
          <cell r="J72"/>
          <cell r="K72"/>
          <cell r="L72"/>
          <cell r="M72"/>
          <cell r="N72">
            <v>3</v>
          </cell>
          <cell r="O72"/>
          <cell r="P72">
            <v>3</v>
          </cell>
        </row>
        <row r="73">
          <cell r="H73" t="str">
            <v>105723-CECOF LIMARI</v>
          </cell>
          <cell r="I73">
            <v>10</v>
          </cell>
          <cell r="J73">
            <v>9</v>
          </cell>
          <cell r="K73">
            <v>1</v>
          </cell>
          <cell r="L73">
            <v>2</v>
          </cell>
          <cell r="M73"/>
          <cell r="N73"/>
          <cell r="O73">
            <v>1</v>
          </cell>
          <cell r="P73">
            <v>23</v>
          </cell>
        </row>
        <row r="74">
          <cell r="H74" t="str">
            <v>200258-CECOF LOS COPIHUES</v>
          </cell>
          <cell r="I74"/>
          <cell r="J74"/>
          <cell r="K74">
            <v>3</v>
          </cell>
          <cell r="L74"/>
          <cell r="M74"/>
          <cell r="N74"/>
          <cell r="O74"/>
          <cell r="P74">
            <v>3</v>
          </cell>
        </row>
        <row r="75">
          <cell r="H75" t="str">
            <v>Total 04301-OVALLE</v>
          </cell>
          <cell r="I75">
            <v>16</v>
          </cell>
          <cell r="J75">
            <v>17</v>
          </cell>
          <cell r="K75">
            <v>9</v>
          </cell>
          <cell r="L75">
            <v>12</v>
          </cell>
          <cell r="M75">
            <v>26</v>
          </cell>
          <cell r="N75">
            <v>26</v>
          </cell>
          <cell r="O75">
            <v>30</v>
          </cell>
          <cell r="P75">
            <v>136</v>
          </cell>
        </row>
        <row r="76">
          <cell r="H76" t="str">
            <v>04302-COMBARBALÁ</v>
          </cell>
          <cell r="I76"/>
          <cell r="J76"/>
          <cell r="K76"/>
          <cell r="L76"/>
          <cell r="M76"/>
          <cell r="N76"/>
          <cell r="O76"/>
          <cell r="P76"/>
        </row>
        <row r="77">
          <cell r="H77" t="str">
            <v>105105-HOSPITAL COMBARBALA</v>
          </cell>
          <cell r="I77">
            <v>4</v>
          </cell>
          <cell r="J77">
            <v>1</v>
          </cell>
          <cell r="K77">
            <v>2</v>
          </cell>
          <cell r="L77"/>
          <cell r="M77">
            <v>8</v>
          </cell>
          <cell r="N77">
            <v>4</v>
          </cell>
          <cell r="O77">
            <v>4</v>
          </cell>
          <cell r="P77">
            <v>23</v>
          </cell>
        </row>
        <row r="78">
          <cell r="H78" t="str">
            <v>105433-P.S.R. SAN LORENZO</v>
          </cell>
          <cell r="I78"/>
          <cell r="J78">
            <v>1</v>
          </cell>
          <cell r="K78"/>
          <cell r="L78"/>
          <cell r="M78"/>
          <cell r="N78">
            <v>1</v>
          </cell>
          <cell r="O78"/>
          <cell r="P78">
            <v>2</v>
          </cell>
        </row>
        <row r="79">
          <cell r="H79" t="str">
            <v>105434-P.S.R. SAN MARCOS</v>
          </cell>
          <cell r="I79"/>
          <cell r="J79"/>
          <cell r="K79">
            <v>1</v>
          </cell>
          <cell r="L79"/>
          <cell r="M79"/>
          <cell r="N79"/>
          <cell r="O79"/>
          <cell r="P79">
            <v>1</v>
          </cell>
        </row>
        <row r="80">
          <cell r="H80" t="str">
            <v>105441-P.S.R. MANQUEHUA</v>
          </cell>
          <cell r="I80"/>
          <cell r="J80"/>
          <cell r="K80"/>
          <cell r="L80"/>
          <cell r="M80">
            <v>5</v>
          </cell>
          <cell r="N80"/>
          <cell r="O80"/>
          <cell r="P80">
            <v>5</v>
          </cell>
        </row>
        <row r="81">
          <cell r="H81" t="str">
            <v xml:space="preserve">105459-P.S.R. BARRANCAS                </v>
          </cell>
          <cell r="I81"/>
          <cell r="J81">
            <v>1</v>
          </cell>
          <cell r="K81"/>
          <cell r="L81">
            <v>1</v>
          </cell>
          <cell r="M81"/>
          <cell r="N81"/>
          <cell r="O81"/>
          <cell r="P81">
            <v>2</v>
          </cell>
        </row>
        <row r="82">
          <cell r="H82" t="str">
            <v>105460-P.S.R. COGOTI 18</v>
          </cell>
          <cell r="I82">
            <v>1</v>
          </cell>
          <cell r="J82"/>
          <cell r="K82"/>
          <cell r="L82"/>
          <cell r="M82">
            <v>1</v>
          </cell>
          <cell r="N82">
            <v>1</v>
          </cell>
          <cell r="O82"/>
          <cell r="P82">
            <v>3</v>
          </cell>
        </row>
        <row r="83">
          <cell r="H83" t="str">
            <v>105462-P.S.R. EL SAUCE</v>
          </cell>
          <cell r="I83"/>
          <cell r="J83"/>
          <cell r="K83"/>
          <cell r="L83">
            <v>1</v>
          </cell>
          <cell r="M83">
            <v>2</v>
          </cell>
          <cell r="N83"/>
          <cell r="O83"/>
          <cell r="P83">
            <v>3</v>
          </cell>
        </row>
        <row r="84">
          <cell r="H84" t="str">
            <v>105463-P.S.R. QUILITAPIA</v>
          </cell>
          <cell r="I84">
            <v>3</v>
          </cell>
          <cell r="J84"/>
          <cell r="K84"/>
          <cell r="L84">
            <v>1</v>
          </cell>
          <cell r="M84">
            <v>4</v>
          </cell>
          <cell r="N84"/>
          <cell r="O84">
            <v>1</v>
          </cell>
          <cell r="P84">
            <v>9</v>
          </cell>
        </row>
        <row r="85">
          <cell r="H85" t="str">
            <v>105464-P.S.R. LA LIGUA</v>
          </cell>
          <cell r="I85">
            <v>1</v>
          </cell>
          <cell r="J85"/>
          <cell r="K85"/>
          <cell r="L85"/>
          <cell r="M85"/>
          <cell r="N85"/>
          <cell r="O85"/>
          <cell r="P85">
            <v>1</v>
          </cell>
        </row>
        <row r="86">
          <cell r="H86" t="str">
            <v>105465-P.S.R. RAMADILLA</v>
          </cell>
          <cell r="I86"/>
          <cell r="J86">
            <v>1</v>
          </cell>
          <cell r="K86"/>
          <cell r="L86"/>
          <cell r="M86"/>
          <cell r="N86"/>
          <cell r="O86">
            <v>1</v>
          </cell>
          <cell r="P86">
            <v>2</v>
          </cell>
        </row>
        <row r="87">
          <cell r="H87" t="str">
            <v>105466-P.S.R. VALLE HERMOSO</v>
          </cell>
          <cell r="I87"/>
          <cell r="J87">
            <v>1</v>
          </cell>
          <cell r="K87"/>
          <cell r="L87"/>
          <cell r="M87">
            <v>1</v>
          </cell>
          <cell r="N87"/>
          <cell r="O87"/>
          <cell r="P87">
            <v>2</v>
          </cell>
        </row>
        <row r="88">
          <cell r="H88" t="str">
            <v>Total 04302-COMBARBALÁ</v>
          </cell>
          <cell r="I88">
            <v>9</v>
          </cell>
          <cell r="J88">
            <v>5</v>
          </cell>
          <cell r="K88">
            <v>3</v>
          </cell>
          <cell r="L88">
            <v>3</v>
          </cell>
          <cell r="M88">
            <v>21</v>
          </cell>
          <cell r="N88">
            <v>6</v>
          </cell>
          <cell r="O88">
            <v>6</v>
          </cell>
          <cell r="P88">
            <v>53</v>
          </cell>
        </row>
        <row r="89">
          <cell r="H89" t="str">
            <v>04304-MONTE PATRIA</v>
          </cell>
          <cell r="I89"/>
          <cell r="J89"/>
          <cell r="K89"/>
          <cell r="L89"/>
          <cell r="M89"/>
          <cell r="N89"/>
          <cell r="O89"/>
          <cell r="P89"/>
        </row>
        <row r="90">
          <cell r="H90" t="str">
            <v>105307-CES. RURAL MONTE PATRIA</v>
          </cell>
          <cell r="I90">
            <v>1</v>
          </cell>
          <cell r="J90">
            <v>10</v>
          </cell>
          <cell r="K90">
            <v>14</v>
          </cell>
          <cell r="L90">
            <v>2</v>
          </cell>
          <cell r="M90">
            <v>12</v>
          </cell>
          <cell r="N90">
            <v>4</v>
          </cell>
          <cell r="O90">
            <v>10</v>
          </cell>
          <cell r="P90">
            <v>53</v>
          </cell>
        </row>
        <row r="91">
          <cell r="H91" t="str">
            <v>105311-CES. RURAL CHAÑARAL ALTO</v>
          </cell>
          <cell r="I91"/>
          <cell r="J91"/>
          <cell r="K91">
            <v>3</v>
          </cell>
          <cell r="L91"/>
          <cell r="M91"/>
          <cell r="N91"/>
          <cell r="O91"/>
          <cell r="P91">
            <v>3</v>
          </cell>
        </row>
        <row r="92">
          <cell r="H92" t="str">
            <v>105312-CES. RURAL CAREN</v>
          </cell>
          <cell r="I92"/>
          <cell r="J92">
            <v>2</v>
          </cell>
          <cell r="K92">
            <v>6</v>
          </cell>
          <cell r="L92">
            <v>6</v>
          </cell>
          <cell r="M92">
            <v>10</v>
          </cell>
          <cell r="N92">
            <v>4</v>
          </cell>
          <cell r="O92">
            <v>8</v>
          </cell>
          <cell r="P92">
            <v>36</v>
          </cell>
        </row>
        <row r="93">
          <cell r="H93" t="str">
            <v>105318-CES. RURAL EL PALQUI</v>
          </cell>
          <cell r="I93"/>
          <cell r="J93"/>
          <cell r="K93">
            <v>2</v>
          </cell>
          <cell r="L93"/>
          <cell r="M93">
            <v>4</v>
          </cell>
          <cell r="N93"/>
          <cell r="O93">
            <v>1</v>
          </cell>
          <cell r="P93">
            <v>7</v>
          </cell>
        </row>
        <row r="94">
          <cell r="H94" t="str">
            <v>Total 04304-MONTE PATRIA</v>
          </cell>
          <cell r="I94">
            <v>1</v>
          </cell>
          <cell r="J94">
            <v>12</v>
          </cell>
          <cell r="K94">
            <v>25</v>
          </cell>
          <cell r="L94">
            <v>8</v>
          </cell>
          <cell r="M94">
            <v>26</v>
          </cell>
          <cell r="N94">
            <v>8</v>
          </cell>
          <cell r="O94">
            <v>19</v>
          </cell>
          <cell r="P94">
            <v>99</v>
          </cell>
        </row>
        <row r="95">
          <cell r="H95" t="str">
            <v>04304-PUNITAQUI</v>
          </cell>
          <cell r="I95"/>
          <cell r="J95"/>
          <cell r="K95"/>
          <cell r="L95"/>
          <cell r="M95"/>
          <cell r="N95"/>
          <cell r="O95"/>
          <cell r="P95"/>
        </row>
        <row r="96">
          <cell r="H96" t="str">
            <v>105308-CES. RURAL PUNITAQUI</v>
          </cell>
          <cell r="I96"/>
          <cell r="J96"/>
          <cell r="K96"/>
          <cell r="L96">
            <v>10</v>
          </cell>
          <cell r="M96">
            <v>4</v>
          </cell>
          <cell r="N96">
            <v>5</v>
          </cell>
          <cell r="O96"/>
          <cell r="P96">
            <v>19</v>
          </cell>
        </row>
        <row r="97">
          <cell r="H97" t="str">
            <v>Total 04304-PUNITAQUI</v>
          </cell>
          <cell r="I97"/>
          <cell r="J97"/>
          <cell r="K97"/>
          <cell r="L97">
            <v>10</v>
          </cell>
          <cell r="M97">
            <v>4</v>
          </cell>
          <cell r="N97">
            <v>5</v>
          </cell>
          <cell r="O97"/>
          <cell r="P97">
            <v>19</v>
          </cell>
        </row>
        <row r="98">
          <cell r="H98" t="str">
            <v>04305-RIO HURTADO</v>
          </cell>
          <cell r="I98"/>
          <cell r="J98"/>
          <cell r="K98"/>
          <cell r="L98"/>
          <cell r="M98"/>
          <cell r="N98"/>
          <cell r="O98"/>
          <cell r="P98"/>
        </row>
        <row r="99">
          <cell r="H99" t="str">
            <v>105310-CES. RURAL PICHASCA</v>
          </cell>
          <cell r="I99"/>
          <cell r="J99"/>
          <cell r="K99">
            <v>1</v>
          </cell>
          <cell r="L99"/>
          <cell r="M99"/>
          <cell r="N99">
            <v>2</v>
          </cell>
          <cell r="O99"/>
          <cell r="P99">
            <v>3</v>
          </cell>
        </row>
        <row r="100">
          <cell r="H100" t="str">
            <v>105503-P.S.R. TABAQUEROS</v>
          </cell>
          <cell r="I100"/>
          <cell r="J100"/>
          <cell r="K100"/>
          <cell r="L100">
            <v>1</v>
          </cell>
          <cell r="M100"/>
          <cell r="N100"/>
          <cell r="O100"/>
          <cell r="P100">
            <v>1</v>
          </cell>
        </row>
        <row r="101">
          <cell r="H101" t="str">
            <v>Total 04305-RIO HURTADO</v>
          </cell>
          <cell r="I101"/>
          <cell r="J101"/>
          <cell r="K101">
            <v>1</v>
          </cell>
          <cell r="L101">
            <v>1</v>
          </cell>
          <cell r="M101"/>
          <cell r="N101">
            <v>2</v>
          </cell>
          <cell r="O101"/>
          <cell r="P101">
            <v>4</v>
          </cell>
        </row>
        <row r="102">
          <cell r="H102" t="str">
            <v>Total general</v>
          </cell>
          <cell r="I102">
            <v>166</v>
          </cell>
          <cell r="J102">
            <v>167</v>
          </cell>
          <cell r="K102">
            <v>288</v>
          </cell>
          <cell r="L102">
            <v>272</v>
          </cell>
          <cell r="M102">
            <v>251</v>
          </cell>
          <cell r="N102">
            <v>286</v>
          </cell>
          <cell r="O102">
            <v>278</v>
          </cell>
          <cell r="P102">
            <v>1708</v>
          </cell>
        </row>
      </sheetData>
      <sheetData sheetId="22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2</v>
          </cell>
          <cell r="J6">
            <v>2</v>
          </cell>
        </row>
        <row r="7">
          <cell r="H7" t="str">
            <v>105301-CES. LAS COMPAÑIAS</v>
          </cell>
          <cell r="I7">
            <v>10</v>
          </cell>
          <cell r="J7">
            <v>10</v>
          </cell>
        </row>
        <row r="8">
          <cell r="H8" t="str">
            <v>105302-CES. PEDRO AGUIRRE C.</v>
          </cell>
          <cell r="I8">
            <v>7</v>
          </cell>
          <cell r="J8">
            <v>7</v>
          </cell>
        </row>
        <row r="9">
          <cell r="H9" t="str">
            <v>105313-CES. SCHAFFHAUSER</v>
          </cell>
          <cell r="I9">
            <v>8</v>
          </cell>
          <cell r="J9">
            <v>8</v>
          </cell>
        </row>
        <row r="10">
          <cell r="H10" t="str">
            <v>105319-CES. CARDENAL R.S.H.</v>
          </cell>
          <cell r="I10">
            <v>13</v>
          </cell>
          <cell r="J10">
            <v>13</v>
          </cell>
        </row>
        <row r="11">
          <cell r="H11" t="str">
            <v>105325-CESFAM JUAN PABLO II</v>
          </cell>
          <cell r="I11">
            <v>13</v>
          </cell>
          <cell r="J11">
            <v>13</v>
          </cell>
        </row>
        <row r="12">
          <cell r="H12" t="str">
            <v xml:space="preserve">105400-P.S.R. ALGARROBITO            </v>
          </cell>
          <cell r="I12">
            <v>5</v>
          </cell>
          <cell r="J12">
            <v>5</v>
          </cell>
        </row>
        <row r="13">
          <cell r="H13" t="str">
            <v>105401-P.S.R. LAS ROJAS</v>
          </cell>
          <cell r="I13">
            <v>0</v>
          </cell>
          <cell r="J13">
            <v>0</v>
          </cell>
        </row>
        <row r="14">
          <cell r="H14" t="str">
            <v>105402-P.S.R. EL ROMERO</v>
          </cell>
          <cell r="I14">
            <v>2</v>
          </cell>
          <cell r="J14">
            <v>2</v>
          </cell>
        </row>
        <row r="15">
          <cell r="H15" t="str">
            <v>105499-P.S.R. LAMBERT</v>
          </cell>
          <cell r="I15">
            <v>1</v>
          </cell>
          <cell r="J15">
            <v>1</v>
          </cell>
        </row>
        <row r="16">
          <cell r="H16" t="str">
            <v>105700-CECOF VILLA EL INDIO</v>
          </cell>
          <cell r="I16">
            <v>0</v>
          </cell>
          <cell r="J16">
            <v>0</v>
          </cell>
        </row>
        <row r="17">
          <cell r="H17" t="str">
            <v>105701-CECOF VILLA ALEMANIA</v>
          </cell>
          <cell r="I17">
            <v>2</v>
          </cell>
          <cell r="J17">
            <v>2</v>
          </cell>
        </row>
        <row r="18">
          <cell r="H18" t="str">
            <v>105702-CECOF VILLA LAMBERT</v>
          </cell>
          <cell r="I18">
            <v>3</v>
          </cell>
          <cell r="J18">
            <v>3</v>
          </cell>
        </row>
        <row r="19">
          <cell r="H19" t="str">
            <v>Total 04101-LA SERENA</v>
          </cell>
          <cell r="I19">
            <v>66</v>
          </cell>
          <cell r="J19">
            <v>66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105303-CES. SAN JUAN</v>
          </cell>
          <cell r="I21">
            <v>8</v>
          </cell>
          <cell r="J21">
            <v>8</v>
          </cell>
        </row>
        <row r="22">
          <cell r="H22" t="str">
            <v>105304-CES. SANTA CECILIA</v>
          </cell>
          <cell r="I22">
            <v>16</v>
          </cell>
          <cell r="J22">
            <v>16</v>
          </cell>
        </row>
        <row r="23">
          <cell r="H23" t="str">
            <v>105305-CES. TIERRAS BLANCAS</v>
          </cell>
          <cell r="I23">
            <v>12</v>
          </cell>
          <cell r="J23">
            <v>12</v>
          </cell>
        </row>
        <row r="24">
          <cell r="H24" t="str">
            <v>105321-CES. RURAL  TONGOY</v>
          </cell>
          <cell r="I24">
            <v>6</v>
          </cell>
          <cell r="J24">
            <v>6</v>
          </cell>
        </row>
        <row r="25">
          <cell r="H25" t="str">
            <v>105323-CES. DR. SERGIO AGUILAR</v>
          </cell>
          <cell r="I25">
            <v>13</v>
          </cell>
          <cell r="J25">
            <v>13</v>
          </cell>
        </row>
        <row r="26">
          <cell r="H26" t="str">
            <v>105405-P.S.R. GUANAQUEROS</v>
          </cell>
          <cell r="I26">
            <v>2</v>
          </cell>
          <cell r="J26">
            <v>2</v>
          </cell>
        </row>
        <row r="27">
          <cell r="H27" t="str">
            <v>105406-P.S.R. PAN DE AZUCAR</v>
          </cell>
          <cell r="I27">
            <v>5</v>
          </cell>
          <cell r="J27">
            <v>5</v>
          </cell>
        </row>
        <row r="28">
          <cell r="H28" t="str">
            <v>105407-P.S.R. TAMBILLOS</v>
          </cell>
          <cell r="I28">
            <v>1</v>
          </cell>
          <cell r="J28">
            <v>1</v>
          </cell>
        </row>
        <row r="29">
          <cell r="H29" t="str">
            <v>105705-CECOF EL ALBA</v>
          </cell>
          <cell r="I29">
            <v>0</v>
          </cell>
          <cell r="J29">
            <v>0</v>
          </cell>
        </row>
        <row r="30">
          <cell r="H30" t="str">
            <v>200273-CECOF PUNTA MIRA</v>
          </cell>
          <cell r="I30">
            <v>0</v>
          </cell>
          <cell r="J30">
            <v>0</v>
          </cell>
        </row>
        <row r="31">
          <cell r="H31" t="str">
            <v>Total 04102-COQUIMBO</v>
          </cell>
          <cell r="I31">
            <v>63</v>
          </cell>
          <cell r="J31">
            <v>63</v>
          </cell>
        </row>
        <row r="32">
          <cell r="H32" t="str">
            <v>04103-ANDACOLLO</v>
          </cell>
          <cell r="I32"/>
          <cell r="J32"/>
        </row>
        <row r="33">
          <cell r="H33" t="str">
            <v>105106-HOSPITAL ANDACOLLO</v>
          </cell>
          <cell r="I33">
            <v>40</v>
          </cell>
          <cell r="J33">
            <v>40</v>
          </cell>
        </row>
        <row r="34">
          <cell r="H34" t="str">
            <v>Total 04103-ANDACOLLO</v>
          </cell>
          <cell r="I34">
            <v>40</v>
          </cell>
          <cell r="J34">
            <v>40</v>
          </cell>
        </row>
        <row r="35">
          <cell r="H35" t="str">
            <v>04105-PAIHUANO</v>
          </cell>
          <cell r="I35"/>
          <cell r="J35"/>
        </row>
        <row r="36">
          <cell r="H36" t="str">
            <v>105306-CES. PAIHUANO</v>
          </cell>
          <cell r="I36">
            <v>4</v>
          </cell>
          <cell r="J36">
            <v>4</v>
          </cell>
        </row>
        <row r="37">
          <cell r="H37" t="str">
            <v>105475-P.S.R. HORCON</v>
          </cell>
          <cell r="I37">
            <v>2</v>
          </cell>
          <cell r="J37">
            <v>2</v>
          </cell>
        </row>
        <row r="38">
          <cell r="H38" t="str">
            <v>105476-P.S.R. MONTE GRANDE</v>
          </cell>
          <cell r="I38">
            <v>1</v>
          </cell>
          <cell r="J38">
            <v>1</v>
          </cell>
        </row>
        <row r="39">
          <cell r="H39" t="str">
            <v>105477-P.S.R. PISCO ELQUI</v>
          </cell>
          <cell r="I39">
            <v>3</v>
          </cell>
          <cell r="J39">
            <v>3</v>
          </cell>
        </row>
        <row r="40">
          <cell r="H40" t="str">
            <v>Total 04105-PAIHUANO</v>
          </cell>
          <cell r="I40">
            <v>10</v>
          </cell>
          <cell r="J40">
            <v>10</v>
          </cell>
        </row>
        <row r="41">
          <cell r="H41" t="str">
            <v>04106-VICUÑA</v>
          </cell>
          <cell r="I41"/>
          <cell r="J41"/>
        </row>
        <row r="42">
          <cell r="H42" t="str">
            <v>105107-HOSPITAL VICUÑA</v>
          </cell>
          <cell r="I42">
            <v>3</v>
          </cell>
          <cell r="J42">
            <v>3</v>
          </cell>
        </row>
        <row r="43">
          <cell r="H43" t="str">
            <v>105467-P.S.R. DIAGUITAS</v>
          </cell>
          <cell r="I43">
            <v>2</v>
          </cell>
          <cell r="J43">
            <v>2</v>
          </cell>
        </row>
        <row r="44">
          <cell r="H44" t="str">
            <v>105468-P.S.R. EL MOLLE</v>
          </cell>
          <cell r="I44">
            <v>3</v>
          </cell>
          <cell r="J44">
            <v>3</v>
          </cell>
        </row>
        <row r="45">
          <cell r="H45" t="str">
            <v>105469-P.S.R. EL TAMBO</v>
          </cell>
          <cell r="I45">
            <v>0</v>
          </cell>
          <cell r="J45">
            <v>0</v>
          </cell>
        </row>
        <row r="46">
          <cell r="H46" t="str">
            <v>105470-P.S.R. HUANTA</v>
          </cell>
          <cell r="I46">
            <v>0</v>
          </cell>
          <cell r="J46">
            <v>0</v>
          </cell>
        </row>
        <row r="47">
          <cell r="H47" t="str">
            <v>105471-P.S.R. PERALILLO</v>
          </cell>
          <cell r="I47">
            <v>3</v>
          </cell>
          <cell r="J47">
            <v>3</v>
          </cell>
        </row>
        <row r="48">
          <cell r="H48" t="str">
            <v>105472-P.S.R. RIVADAVIA</v>
          </cell>
          <cell r="I48">
            <v>3</v>
          </cell>
          <cell r="J48">
            <v>3</v>
          </cell>
        </row>
        <row r="49">
          <cell r="H49" t="str">
            <v>105473-P.S.R. TALCUNA</v>
          </cell>
          <cell r="I49">
            <v>3</v>
          </cell>
          <cell r="J49">
            <v>3</v>
          </cell>
        </row>
        <row r="50">
          <cell r="H50" t="str">
            <v>105474-P.S.R. CHAPILCA</v>
          </cell>
          <cell r="I50">
            <v>1</v>
          </cell>
          <cell r="J50">
            <v>1</v>
          </cell>
        </row>
        <row r="51">
          <cell r="H51" t="str">
            <v>105502-P.S.R. CALINGASTA</v>
          </cell>
          <cell r="I51">
            <v>0</v>
          </cell>
          <cell r="J51">
            <v>0</v>
          </cell>
        </row>
        <row r="52">
          <cell r="H52" t="str">
            <v>105509-P.S.R. GUALLIGUAICA</v>
          </cell>
          <cell r="I52">
            <v>1</v>
          </cell>
          <cell r="J52">
            <v>1</v>
          </cell>
        </row>
        <row r="53">
          <cell r="H53" t="str">
            <v>Total 04106-VICUÑA</v>
          </cell>
          <cell r="I53">
            <v>19</v>
          </cell>
          <cell r="J53">
            <v>19</v>
          </cell>
        </row>
        <row r="54">
          <cell r="H54" t="str">
            <v>04201-ILLAPEL</v>
          </cell>
          <cell r="I54"/>
          <cell r="J54"/>
        </row>
        <row r="55">
          <cell r="H55" t="str">
            <v>105103-HOSPITAL ILLAPEL</v>
          </cell>
          <cell r="I55">
            <v>3</v>
          </cell>
          <cell r="J55">
            <v>3</v>
          </cell>
        </row>
        <row r="56">
          <cell r="H56" t="str">
            <v>105326-CESFAM SAN RAFAEL</v>
          </cell>
          <cell r="I56">
            <v>3</v>
          </cell>
          <cell r="J56">
            <v>3</v>
          </cell>
        </row>
        <row r="57">
          <cell r="H57" t="str">
            <v xml:space="preserve">105443-P.S.R. CARCAMO                   </v>
          </cell>
          <cell r="I57">
            <v>0</v>
          </cell>
          <cell r="J57">
            <v>0</v>
          </cell>
        </row>
        <row r="58">
          <cell r="H58" t="str">
            <v>105444-P.S.R. HUINTIL</v>
          </cell>
          <cell r="I58">
            <v>1</v>
          </cell>
          <cell r="J58">
            <v>1</v>
          </cell>
        </row>
        <row r="59">
          <cell r="H59" t="str">
            <v>105445-P.S.R. LIMAHUIDA</v>
          </cell>
          <cell r="I59">
            <v>0</v>
          </cell>
          <cell r="J59">
            <v>0</v>
          </cell>
        </row>
        <row r="60">
          <cell r="H60" t="str">
            <v>105446-P.S.R. MATANCILLA</v>
          </cell>
          <cell r="I60">
            <v>0</v>
          </cell>
          <cell r="J60">
            <v>0</v>
          </cell>
        </row>
        <row r="61">
          <cell r="H61" t="str">
            <v>105447-P.S.R. PERALILLO</v>
          </cell>
          <cell r="I61">
            <v>0</v>
          </cell>
          <cell r="J61">
            <v>0</v>
          </cell>
        </row>
        <row r="62">
          <cell r="H62" t="str">
            <v>105448-P.S.R. SANTA VIRGINIA</v>
          </cell>
          <cell r="I62">
            <v>0</v>
          </cell>
          <cell r="J62">
            <v>0</v>
          </cell>
        </row>
        <row r="63">
          <cell r="H63" t="str">
            <v>105485-P.S.R. PLAN DE HORNOS</v>
          </cell>
          <cell r="I63">
            <v>2</v>
          </cell>
          <cell r="J63">
            <v>2</v>
          </cell>
        </row>
        <row r="64">
          <cell r="H64" t="str">
            <v>105486-P.S.R. TUNGA SUR</v>
          </cell>
          <cell r="I64">
            <v>1</v>
          </cell>
          <cell r="J64">
            <v>1</v>
          </cell>
        </row>
        <row r="65">
          <cell r="H65" t="str">
            <v>Total 04201-ILLAPEL</v>
          </cell>
          <cell r="I65">
            <v>10</v>
          </cell>
          <cell r="J65">
            <v>10</v>
          </cell>
        </row>
        <row r="66">
          <cell r="H66" t="str">
            <v>04202-CANELA</v>
          </cell>
          <cell r="I66"/>
          <cell r="J66"/>
        </row>
        <row r="67">
          <cell r="H67" t="str">
            <v>105309-CES. RURAL CANELA</v>
          </cell>
          <cell r="I67">
            <v>14</v>
          </cell>
          <cell r="J67">
            <v>14</v>
          </cell>
        </row>
        <row r="68">
          <cell r="H68" t="str">
            <v xml:space="preserve">105450-P.S.R. MINCHA NORTE            </v>
          </cell>
          <cell r="I68">
            <v>8</v>
          </cell>
          <cell r="J68">
            <v>8</v>
          </cell>
        </row>
        <row r="69">
          <cell r="H69" t="str">
            <v>105451-P.S.R. AGUA FRIA</v>
          </cell>
          <cell r="I69">
            <v>1</v>
          </cell>
          <cell r="J69">
            <v>1</v>
          </cell>
        </row>
        <row r="70">
          <cell r="H70" t="str">
            <v>105482-P.S.R. CANELA ALTA</v>
          </cell>
          <cell r="I70">
            <v>12</v>
          </cell>
          <cell r="J70">
            <v>12</v>
          </cell>
        </row>
        <row r="71">
          <cell r="H71" t="str">
            <v>105483-P.S.R. LOS RULOS</v>
          </cell>
          <cell r="I71">
            <v>1</v>
          </cell>
          <cell r="J71">
            <v>1</v>
          </cell>
        </row>
        <row r="72">
          <cell r="H72" t="str">
            <v>105484-P.S.R. HUENTELAUQUEN</v>
          </cell>
          <cell r="I72">
            <v>3</v>
          </cell>
          <cell r="J72">
            <v>3</v>
          </cell>
        </row>
        <row r="73">
          <cell r="H73" t="str">
            <v>105488-P.S.R. ESPIRITU SANTO</v>
          </cell>
          <cell r="I73">
            <v>3</v>
          </cell>
          <cell r="J73">
            <v>3</v>
          </cell>
        </row>
        <row r="74">
          <cell r="H74" t="str">
            <v>Total 04202-CANELA</v>
          </cell>
          <cell r="I74">
            <v>42</v>
          </cell>
          <cell r="J74">
            <v>42</v>
          </cell>
        </row>
        <row r="75">
          <cell r="H75" t="str">
            <v>04203-LOS VILOS</v>
          </cell>
          <cell r="I75"/>
          <cell r="J75"/>
        </row>
        <row r="76">
          <cell r="H76" t="str">
            <v>105108-HOSPITAL LOS VILOS</v>
          </cell>
          <cell r="I76">
            <v>7</v>
          </cell>
          <cell r="J76">
            <v>7</v>
          </cell>
        </row>
        <row r="77">
          <cell r="H77" t="str">
            <v xml:space="preserve">105478-P.S.R. CAIMANES                   </v>
          </cell>
          <cell r="I77">
            <v>0</v>
          </cell>
          <cell r="J77">
            <v>0</v>
          </cell>
        </row>
        <row r="78">
          <cell r="H78" t="str">
            <v>105479-P.S.R. GUANGUALI</v>
          </cell>
          <cell r="I78">
            <v>0</v>
          </cell>
          <cell r="J78">
            <v>0</v>
          </cell>
        </row>
        <row r="79">
          <cell r="H79" t="str">
            <v>105480-P.S.R. QUILIMARI</v>
          </cell>
          <cell r="I79">
            <v>3</v>
          </cell>
          <cell r="J79">
            <v>3</v>
          </cell>
        </row>
        <row r="80">
          <cell r="H80" t="str">
            <v>105511-P.S.R. LOS CONDORES</v>
          </cell>
          <cell r="I80">
            <v>0</v>
          </cell>
          <cell r="J80">
            <v>0</v>
          </cell>
        </row>
        <row r="81">
          <cell r="H81" t="str">
            <v>Total 04203-LOS VILOS</v>
          </cell>
          <cell r="I81">
            <v>10</v>
          </cell>
          <cell r="J81">
            <v>10</v>
          </cell>
        </row>
        <row r="82">
          <cell r="H82" t="str">
            <v>04204-SALAMANCA</v>
          </cell>
          <cell r="I82"/>
          <cell r="J82"/>
        </row>
        <row r="83">
          <cell r="H83" t="str">
            <v>105104-HOSPITAL SALAMANCA</v>
          </cell>
          <cell r="I83">
            <v>0</v>
          </cell>
          <cell r="J83">
            <v>0</v>
          </cell>
        </row>
        <row r="84">
          <cell r="H84" t="str">
            <v xml:space="preserve">105452-P.S.R. CUNCUMEN                 </v>
          </cell>
          <cell r="I84">
            <v>17</v>
          </cell>
          <cell r="J84">
            <v>17</v>
          </cell>
        </row>
        <row r="85">
          <cell r="H85" t="str">
            <v>105453-P.S.R. TRANQUILLA</v>
          </cell>
          <cell r="I85">
            <v>2</v>
          </cell>
          <cell r="J85">
            <v>2</v>
          </cell>
        </row>
        <row r="86">
          <cell r="H86" t="str">
            <v>105454-P.S.R. CUNLAGUA</v>
          </cell>
          <cell r="I86">
            <v>1</v>
          </cell>
          <cell r="J86">
            <v>1</v>
          </cell>
        </row>
        <row r="87">
          <cell r="H87" t="str">
            <v>105455-P.S.R. CHILLEPIN</v>
          </cell>
          <cell r="I87">
            <v>3</v>
          </cell>
          <cell r="J87">
            <v>3</v>
          </cell>
        </row>
        <row r="88">
          <cell r="H88" t="str">
            <v>105456-P.S.R. LLIMPO</v>
          </cell>
          <cell r="I88">
            <v>5</v>
          </cell>
          <cell r="J88">
            <v>5</v>
          </cell>
        </row>
        <row r="89">
          <cell r="H89" t="str">
            <v>105457-P.S.R. SAN AGUSTIN</v>
          </cell>
          <cell r="I89">
            <v>2</v>
          </cell>
          <cell r="J89">
            <v>2</v>
          </cell>
        </row>
        <row r="90">
          <cell r="H90" t="str">
            <v>105458-P.S.R. TAHUINCO</v>
          </cell>
          <cell r="I90">
            <v>2</v>
          </cell>
          <cell r="J90">
            <v>2</v>
          </cell>
        </row>
        <row r="91">
          <cell r="H91" t="str">
            <v>105491-P.S.R. QUELEN BAJO</v>
          </cell>
          <cell r="I91">
            <v>2</v>
          </cell>
          <cell r="J91">
            <v>2</v>
          </cell>
        </row>
        <row r="92">
          <cell r="H92" t="str">
            <v>105492-P.S.R. CAMISA</v>
          </cell>
          <cell r="I92">
            <v>1</v>
          </cell>
          <cell r="J92">
            <v>1</v>
          </cell>
        </row>
        <row r="93">
          <cell r="H93" t="str">
            <v>105501-P.S.R. ARBOLEDA GRANDE</v>
          </cell>
          <cell r="I93">
            <v>2</v>
          </cell>
          <cell r="J93">
            <v>2</v>
          </cell>
        </row>
        <row r="94">
          <cell r="H94" t="str">
            <v>Total 04204-SALAMANCA</v>
          </cell>
          <cell r="I94">
            <v>37</v>
          </cell>
          <cell r="J94">
            <v>37</v>
          </cell>
        </row>
        <row r="95">
          <cell r="H95" t="str">
            <v>04301-OVALLE</v>
          </cell>
          <cell r="I95"/>
          <cell r="J95"/>
        </row>
        <row r="96">
          <cell r="H96" t="str">
            <v>105315-CES. RURAL C. DE TAMAYA</v>
          </cell>
          <cell r="I96">
            <v>0</v>
          </cell>
          <cell r="J96">
            <v>0</v>
          </cell>
        </row>
        <row r="97">
          <cell r="H97" t="str">
            <v>105317-CES. JORGE JORDAN D.</v>
          </cell>
          <cell r="I97">
            <v>2</v>
          </cell>
          <cell r="J97">
            <v>2</v>
          </cell>
        </row>
        <row r="98">
          <cell r="H98" t="str">
            <v>105322-CES. MARCOS MACUADA</v>
          </cell>
          <cell r="I98">
            <v>8</v>
          </cell>
          <cell r="J98">
            <v>8</v>
          </cell>
        </row>
        <row r="99">
          <cell r="H99" t="str">
            <v>105324-CES. SOTAQUI</v>
          </cell>
          <cell r="I99">
            <v>2</v>
          </cell>
          <cell r="J99">
            <v>2</v>
          </cell>
        </row>
        <row r="100">
          <cell r="H100" t="str">
            <v xml:space="preserve">105416-P.S.R. CAMARICO                  </v>
          </cell>
          <cell r="I100">
            <v>1</v>
          </cell>
          <cell r="J100">
            <v>1</v>
          </cell>
        </row>
        <row r="101">
          <cell r="H101" t="str">
            <v>105507-P.S.R. HUAMALATA</v>
          </cell>
          <cell r="I101">
            <v>1</v>
          </cell>
          <cell r="J101">
            <v>1</v>
          </cell>
        </row>
        <row r="102">
          <cell r="H102" t="str">
            <v>105510-P.S.R. RECOLETA</v>
          </cell>
          <cell r="I102">
            <v>1</v>
          </cell>
          <cell r="J102">
            <v>1</v>
          </cell>
        </row>
        <row r="103">
          <cell r="H103" t="str">
            <v>105722-CECOF SAN JOSE DE LA DEHESA</v>
          </cell>
          <cell r="I103">
            <v>2</v>
          </cell>
          <cell r="J103">
            <v>2</v>
          </cell>
        </row>
        <row r="104">
          <cell r="H104" t="str">
            <v>Total 04301-OVALLE</v>
          </cell>
          <cell r="I104">
            <v>17</v>
          </cell>
          <cell r="J104">
            <v>17</v>
          </cell>
        </row>
        <row r="105">
          <cell r="H105" t="str">
            <v>04302-COMBARBALÁ</v>
          </cell>
          <cell r="I105"/>
          <cell r="J105"/>
        </row>
        <row r="106">
          <cell r="H106" t="str">
            <v>105105-HOSPITAL COMBARBALA</v>
          </cell>
          <cell r="I106">
            <v>16</v>
          </cell>
          <cell r="J106">
            <v>16</v>
          </cell>
        </row>
        <row r="107">
          <cell r="H107" t="str">
            <v>105433-P.S.R. SAN LORENZO</v>
          </cell>
          <cell r="I107">
            <v>1</v>
          </cell>
          <cell r="J107">
            <v>1</v>
          </cell>
        </row>
        <row r="108">
          <cell r="H108" t="str">
            <v>105434-P.S.R. SAN MARCOS</v>
          </cell>
          <cell r="I108">
            <v>3</v>
          </cell>
          <cell r="J108">
            <v>3</v>
          </cell>
        </row>
        <row r="109">
          <cell r="H109" t="str">
            <v>105441-P.S.R. MANQUEHUA</v>
          </cell>
          <cell r="I109">
            <v>2</v>
          </cell>
          <cell r="J109">
            <v>2</v>
          </cell>
        </row>
        <row r="110">
          <cell r="H110" t="str">
            <v xml:space="preserve">105459-P.S.R. BARRANCAS                </v>
          </cell>
          <cell r="I110">
            <v>5</v>
          </cell>
          <cell r="J110">
            <v>5</v>
          </cell>
        </row>
        <row r="111">
          <cell r="H111" t="str">
            <v>105460-P.S.R. COGOTI 18</v>
          </cell>
          <cell r="I111">
            <v>3</v>
          </cell>
          <cell r="J111">
            <v>3</v>
          </cell>
        </row>
        <row r="112">
          <cell r="H112" t="str">
            <v>105461-P.S.R. EL HUACHO</v>
          </cell>
          <cell r="I112">
            <v>2</v>
          </cell>
          <cell r="J112">
            <v>2</v>
          </cell>
        </row>
        <row r="113">
          <cell r="H113" t="str">
            <v>105462-P.S.R. EL SAUCE</v>
          </cell>
          <cell r="I113">
            <v>4</v>
          </cell>
          <cell r="J113">
            <v>4</v>
          </cell>
        </row>
        <row r="114">
          <cell r="H114" t="str">
            <v>105463-P.S.R. QUILITAPIA</v>
          </cell>
          <cell r="I114">
            <v>4</v>
          </cell>
          <cell r="J114">
            <v>4</v>
          </cell>
        </row>
        <row r="115">
          <cell r="H115" t="str">
            <v>105464-P.S.R. LA LIGUA</v>
          </cell>
          <cell r="I115">
            <v>5</v>
          </cell>
          <cell r="J115">
            <v>5</v>
          </cell>
        </row>
        <row r="116">
          <cell r="H116" t="str">
            <v>105465-P.S.R. RAMADILLA</v>
          </cell>
          <cell r="I116">
            <v>1</v>
          </cell>
          <cell r="J116">
            <v>1</v>
          </cell>
        </row>
        <row r="117">
          <cell r="H117" t="str">
            <v>105466-P.S.R. VALLE HERMOSO</v>
          </cell>
          <cell r="I117">
            <v>3</v>
          </cell>
          <cell r="J117">
            <v>3</v>
          </cell>
        </row>
        <row r="118">
          <cell r="H118" t="str">
            <v>105490-P.S.R. EL DURAZNO</v>
          </cell>
          <cell r="I118">
            <v>1</v>
          </cell>
          <cell r="J118">
            <v>1</v>
          </cell>
        </row>
        <row r="119">
          <cell r="H119" t="str">
            <v>Total 04302-COMBARBALÁ</v>
          </cell>
          <cell r="I119">
            <v>50</v>
          </cell>
          <cell r="J119">
            <v>50</v>
          </cell>
        </row>
        <row r="120">
          <cell r="H120" t="str">
            <v>04304-MONTE PATRIA</v>
          </cell>
          <cell r="I120"/>
          <cell r="J120"/>
        </row>
        <row r="121">
          <cell r="H121" t="str">
            <v>105307-CES. RURAL MONTE PATRIA</v>
          </cell>
          <cell r="I121">
            <v>11</v>
          </cell>
          <cell r="J121">
            <v>11</v>
          </cell>
        </row>
        <row r="122">
          <cell r="H122" t="str">
            <v>105311-CES. RURAL CHAÑARAL ALTO</v>
          </cell>
          <cell r="I122">
            <v>4</v>
          </cell>
          <cell r="J122">
            <v>4</v>
          </cell>
        </row>
        <row r="123">
          <cell r="H123" t="str">
            <v>105312-CES. RURAL CAREN</v>
          </cell>
          <cell r="I123">
            <v>2</v>
          </cell>
          <cell r="J123">
            <v>2</v>
          </cell>
        </row>
        <row r="124">
          <cell r="H124" t="str">
            <v>105318-CES. RURAL EL PALQUI</v>
          </cell>
          <cell r="I124">
            <v>8</v>
          </cell>
          <cell r="J124">
            <v>8</v>
          </cell>
        </row>
        <row r="125">
          <cell r="H125" t="str">
            <v>105428-P.S.R. HUATULAME</v>
          </cell>
          <cell r="I125">
            <v>0</v>
          </cell>
          <cell r="J125">
            <v>0</v>
          </cell>
        </row>
        <row r="126">
          <cell r="H126" t="str">
            <v>105435-P.S.R. TULAHUEN</v>
          </cell>
          <cell r="I126">
            <v>3</v>
          </cell>
          <cell r="J126">
            <v>3</v>
          </cell>
        </row>
        <row r="127">
          <cell r="H127" t="str">
            <v>Total 04304-MONTE PATRIA</v>
          </cell>
          <cell r="I127">
            <v>28</v>
          </cell>
          <cell r="J127">
            <v>28</v>
          </cell>
        </row>
        <row r="128">
          <cell r="H128" t="str">
            <v>04304-PUNITAQUI</v>
          </cell>
          <cell r="I128"/>
          <cell r="J128"/>
        </row>
        <row r="129">
          <cell r="H129" t="str">
            <v>105308-CES. RURAL PUNITAQUI</v>
          </cell>
          <cell r="I129">
            <v>36</v>
          </cell>
          <cell r="J129">
            <v>36</v>
          </cell>
        </row>
        <row r="130">
          <cell r="H130" t="str">
            <v>105440-P.S.R. DIVISADERO</v>
          </cell>
          <cell r="I130">
            <v>7</v>
          </cell>
          <cell r="J130">
            <v>7</v>
          </cell>
        </row>
        <row r="131">
          <cell r="H131" t="str">
            <v>Total 04304-PUNITAQUI</v>
          </cell>
          <cell r="I131">
            <v>43</v>
          </cell>
          <cell r="J131">
            <v>43</v>
          </cell>
        </row>
        <row r="132">
          <cell r="H132" t="str">
            <v>04305-RIO HURTADO</v>
          </cell>
          <cell r="I132"/>
          <cell r="J132"/>
        </row>
        <row r="133">
          <cell r="H133" t="str">
            <v>105310-CES. RURAL PICHASCA</v>
          </cell>
          <cell r="I133">
            <v>16</v>
          </cell>
          <cell r="J133">
            <v>16</v>
          </cell>
        </row>
        <row r="134">
          <cell r="H134" t="str">
            <v>105414-P.S.R. SERON</v>
          </cell>
          <cell r="I134">
            <v>16</v>
          </cell>
          <cell r="J134">
            <v>16</v>
          </cell>
        </row>
        <row r="135">
          <cell r="H135" t="str">
            <v>Total 04305-RIO HURTADO</v>
          </cell>
          <cell r="I135">
            <v>32</v>
          </cell>
          <cell r="J135">
            <v>32</v>
          </cell>
        </row>
        <row r="136">
          <cell r="H136" t="str">
            <v>Total general</v>
          </cell>
          <cell r="I136">
            <v>467</v>
          </cell>
          <cell r="J136">
            <v>467</v>
          </cell>
        </row>
      </sheetData>
      <sheetData sheetId="23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2</v>
          </cell>
          <cell r="J6">
            <v>2</v>
          </cell>
        </row>
        <row r="7">
          <cell r="H7" t="str">
            <v>105301-CES. LAS COMPAÑIAS</v>
          </cell>
          <cell r="I7">
            <v>10</v>
          </cell>
          <cell r="J7">
            <v>10</v>
          </cell>
        </row>
        <row r="8">
          <cell r="H8" t="str">
            <v>105302-CES. PEDRO AGUIRRE C.</v>
          </cell>
          <cell r="I8">
            <v>7</v>
          </cell>
          <cell r="J8">
            <v>7</v>
          </cell>
        </row>
        <row r="9">
          <cell r="H9" t="str">
            <v>105313-CES. SCHAFFHAUSER</v>
          </cell>
          <cell r="I9">
            <v>8</v>
          </cell>
          <cell r="J9">
            <v>8</v>
          </cell>
        </row>
        <row r="10">
          <cell r="H10" t="str">
            <v>105319-CES. CARDENAL R.S.H.</v>
          </cell>
          <cell r="I10">
            <v>13</v>
          </cell>
          <cell r="J10">
            <v>13</v>
          </cell>
        </row>
        <row r="11">
          <cell r="H11" t="str">
            <v>105325-CESFAM JUAN PABLO II</v>
          </cell>
          <cell r="I11">
            <v>13</v>
          </cell>
          <cell r="J11">
            <v>13</v>
          </cell>
        </row>
        <row r="12">
          <cell r="H12" t="str">
            <v xml:space="preserve">105400-P.S.R. ALGARROBITO            </v>
          </cell>
          <cell r="I12">
            <v>5</v>
          </cell>
          <cell r="J12">
            <v>5</v>
          </cell>
        </row>
        <row r="13">
          <cell r="H13" t="str">
            <v>105401-P.S.R. LAS ROJAS</v>
          </cell>
          <cell r="I13">
            <v>0</v>
          </cell>
          <cell r="J13">
            <v>0</v>
          </cell>
        </row>
        <row r="14">
          <cell r="H14" t="str">
            <v>105402-P.S.R. EL ROMERO</v>
          </cell>
          <cell r="I14">
            <v>2</v>
          </cell>
          <cell r="J14">
            <v>2</v>
          </cell>
        </row>
        <row r="15">
          <cell r="H15" t="str">
            <v>105499-P.S.R. LAMBERT</v>
          </cell>
          <cell r="I15">
            <v>1</v>
          </cell>
          <cell r="J15">
            <v>1</v>
          </cell>
        </row>
        <row r="16">
          <cell r="H16" t="str">
            <v>105700-CECOF VILLA EL INDIO</v>
          </cell>
          <cell r="I16">
            <v>0</v>
          </cell>
          <cell r="J16">
            <v>0</v>
          </cell>
        </row>
        <row r="17">
          <cell r="H17" t="str">
            <v>105701-CECOF VILLA ALEMANIA</v>
          </cell>
          <cell r="I17">
            <v>2</v>
          </cell>
          <cell r="J17">
            <v>2</v>
          </cell>
        </row>
        <row r="18">
          <cell r="H18" t="str">
            <v>105702-CECOF VILLA LAMBERT</v>
          </cell>
          <cell r="I18">
            <v>3</v>
          </cell>
          <cell r="J18">
            <v>3</v>
          </cell>
        </row>
        <row r="19">
          <cell r="H19" t="str">
            <v>Total 04101-LA SERENA</v>
          </cell>
          <cell r="I19">
            <v>66</v>
          </cell>
          <cell r="J19">
            <v>66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105303-CES. SAN JUAN</v>
          </cell>
          <cell r="I21">
            <v>8</v>
          </cell>
          <cell r="J21">
            <v>8</v>
          </cell>
        </row>
        <row r="22">
          <cell r="H22" t="str">
            <v>105304-CES. SANTA CECILIA</v>
          </cell>
          <cell r="I22">
            <v>16</v>
          </cell>
          <cell r="J22">
            <v>16</v>
          </cell>
        </row>
        <row r="23">
          <cell r="H23" t="str">
            <v>105305-CES. TIERRAS BLANCAS</v>
          </cell>
          <cell r="I23">
            <v>12</v>
          </cell>
          <cell r="J23">
            <v>12</v>
          </cell>
        </row>
        <row r="24">
          <cell r="H24" t="str">
            <v>105321-CES. RURAL  TONGOY</v>
          </cell>
          <cell r="I24">
            <v>6</v>
          </cell>
          <cell r="J24">
            <v>6</v>
          </cell>
        </row>
        <row r="25">
          <cell r="H25" t="str">
            <v>105323-CES. DR. SERGIO AGUILAR</v>
          </cell>
          <cell r="I25">
            <v>13</v>
          </cell>
          <cell r="J25">
            <v>13</v>
          </cell>
        </row>
        <row r="26">
          <cell r="H26" t="str">
            <v>105405-P.S.R. GUANAQUEROS</v>
          </cell>
          <cell r="I26">
            <v>2</v>
          </cell>
          <cell r="J26">
            <v>2</v>
          </cell>
        </row>
        <row r="27">
          <cell r="H27" t="str">
            <v>105406-P.S.R. PAN DE AZUCAR</v>
          </cell>
          <cell r="I27">
            <v>8</v>
          </cell>
          <cell r="J27">
            <v>8</v>
          </cell>
        </row>
        <row r="28">
          <cell r="H28" t="str">
            <v>105407-P.S.R. TAMBILLOS</v>
          </cell>
          <cell r="I28">
            <v>1</v>
          </cell>
          <cell r="J28">
            <v>1</v>
          </cell>
        </row>
        <row r="29">
          <cell r="H29" t="str">
            <v>105705-CECOF EL ALBA</v>
          </cell>
          <cell r="I29">
            <v>0</v>
          </cell>
          <cell r="J29">
            <v>0</v>
          </cell>
        </row>
        <row r="30">
          <cell r="H30" t="str">
            <v>200273-CECOF PUNTA MIRA</v>
          </cell>
          <cell r="I30">
            <v>3</v>
          </cell>
          <cell r="J30">
            <v>3</v>
          </cell>
        </row>
        <row r="31">
          <cell r="H31" t="str">
            <v>Total 04102-COQUIMBO</v>
          </cell>
          <cell r="I31">
            <v>69</v>
          </cell>
          <cell r="J31">
            <v>69</v>
          </cell>
        </row>
        <row r="32">
          <cell r="H32" t="str">
            <v>04103-ANDACOLLO</v>
          </cell>
          <cell r="I32"/>
          <cell r="J32"/>
        </row>
        <row r="33">
          <cell r="H33" t="str">
            <v>105106-HOSPITAL ANDACOLLO</v>
          </cell>
          <cell r="I33">
            <v>40</v>
          </cell>
          <cell r="J33">
            <v>40</v>
          </cell>
        </row>
        <row r="34">
          <cell r="H34" t="str">
            <v>Total 04103-ANDACOLLO</v>
          </cell>
          <cell r="I34">
            <v>40</v>
          </cell>
          <cell r="J34">
            <v>40</v>
          </cell>
        </row>
        <row r="35">
          <cell r="H35" t="str">
            <v>04105-PAIHUANO</v>
          </cell>
          <cell r="I35"/>
          <cell r="J35"/>
        </row>
        <row r="36">
          <cell r="H36" t="str">
            <v>105306-CES. PAIHUANO</v>
          </cell>
          <cell r="I36">
            <v>4</v>
          </cell>
          <cell r="J36">
            <v>4</v>
          </cell>
        </row>
        <row r="37">
          <cell r="H37" t="str">
            <v>105475-P.S.R. HORCON</v>
          </cell>
          <cell r="I37">
            <v>2</v>
          </cell>
          <cell r="J37">
            <v>2</v>
          </cell>
        </row>
        <row r="38">
          <cell r="H38" t="str">
            <v>105476-P.S.R. MONTE GRANDE</v>
          </cell>
          <cell r="I38">
            <v>1</v>
          </cell>
          <cell r="J38">
            <v>1</v>
          </cell>
        </row>
        <row r="39">
          <cell r="H39" t="str">
            <v>105477-P.S.R. PISCO ELQUI</v>
          </cell>
          <cell r="I39">
            <v>3</v>
          </cell>
          <cell r="J39">
            <v>3</v>
          </cell>
        </row>
        <row r="40">
          <cell r="H40" t="str">
            <v>Total 04105-PAIHUANO</v>
          </cell>
          <cell r="I40">
            <v>10</v>
          </cell>
          <cell r="J40">
            <v>10</v>
          </cell>
        </row>
        <row r="41">
          <cell r="H41" t="str">
            <v>04106-VICUÑA</v>
          </cell>
          <cell r="I41"/>
          <cell r="J41"/>
        </row>
        <row r="42">
          <cell r="H42" t="str">
            <v>105107-HOSPITAL VICUÑA</v>
          </cell>
          <cell r="I42">
            <v>3</v>
          </cell>
          <cell r="J42">
            <v>3</v>
          </cell>
        </row>
        <row r="43">
          <cell r="H43" t="str">
            <v>105467-P.S.R. DIAGUITAS</v>
          </cell>
          <cell r="I43">
            <v>3</v>
          </cell>
          <cell r="J43">
            <v>3</v>
          </cell>
        </row>
        <row r="44">
          <cell r="H44" t="str">
            <v>105468-P.S.R. EL MOLLE</v>
          </cell>
          <cell r="I44">
            <v>3</v>
          </cell>
          <cell r="J44">
            <v>3</v>
          </cell>
        </row>
        <row r="45">
          <cell r="H45" t="str">
            <v>105469-P.S.R. EL TAMBO</v>
          </cell>
          <cell r="I45">
            <v>0</v>
          </cell>
          <cell r="J45">
            <v>0</v>
          </cell>
        </row>
        <row r="46">
          <cell r="H46" t="str">
            <v>105470-P.S.R. HUANTA</v>
          </cell>
          <cell r="I46">
            <v>0</v>
          </cell>
          <cell r="J46">
            <v>0</v>
          </cell>
        </row>
        <row r="47">
          <cell r="H47" t="str">
            <v>105471-P.S.R. PERALILLO</v>
          </cell>
          <cell r="I47">
            <v>3</v>
          </cell>
          <cell r="J47">
            <v>3</v>
          </cell>
        </row>
        <row r="48">
          <cell r="H48" t="str">
            <v>105472-P.S.R. RIVADAVIA</v>
          </cell>
          <cell r="I48">
            <v>3</v>
          </cell>
          <cell r="J48">
            <v>3</v>
          </cell>
        </row>
        <row r="49">
          <cell r="H49" t="str">
            <v>105473-P.S.R. TALCUNA</v>
          </cell>
          <cell r="I49">
            <v>3</v>
          </cell>
          <cell r="J49">
            <v>3</v>
          </cell>
        </row>
        <row r="50">
          <cell r="H50" t="str">
            <v>105474-P.S.R. CHAPILCA</v>
          </cell>
          <cell r="I50">
            <v>1</v>
          </cell>
          <cell r="J50">
            <v>1</v>
          </cell>
        </row>
        <row r="51">
          <cell r="H51" t="str">
            <v>105502-P.S.R. CALINGASTA</v>
          </cell>
          <cell r="I51">
            <v>1</v>
          </cell>
          <cell r="J51">
            <v>1</v>
          </cell>
        </row>
        <row r="52">
          <cell r="H52" t="str">
            <v>105509-P.S.R. GUALLIGUAICA</v>
          </cell>
          <cell r="I52">
            <v>1</v>
          </cell>
          <cell r="J52">
            <v>1</v>
          </cell>
        </row>
        <row r="53">
          <cell r="H53" t="str">
            <v>Total 04106-VICUÑA</v>
          </cell>
          <cell r="I53">
            <v>21</v>
          </cell>
          <cell r="J53">
            <v>21</v>
          </cell>
        </row>
        <row r="54">
          <cell r="H54" t="str">
            <v>04201-ILLAPEL</v>
          </cell>
          <cell r="I54"/>
          <cell r="J54"/>
        </row>
        <row r="55">
          <cell r="H55" t="str">
            <v>105103-HOSPITAL ILLAPEL</v>
          </cell>
          <cell r="I55">
            <v>6</v>
          </cell>
          <cell r="J55">
            <v>6</v>
          </cell>
        </row>
        <row r="56">
          <cell r="H56" t="str">
            <v>105326-CESFAM SAN RAFAEL</v>
          </cell>
          <cell r="I56">
            <v>7</v>
          </cell>
          <cell r="J56">
            <v>7</v>
          </cell>
        </row>
        <row r="57">
          <cell r="H57" t="str">
            <v xml:space="preserve">105443-P.S.R. CARCAMO                   </v>
          </cell>
          <cell r="I57">
            <v>1</v>
          </cell>
          <cell r="J57">
            <v>1</v>
          </cell>
        </row>
        <row r="58">
          <cell r="H58" t="str">
            <v>105444-P.S.R. HUINTIL</v>
          </cell>
          <cell r="I58">
            <v>3</v>
          </cell>
          <cell r="J58">
            <v>3</v>
          </cell>
        </row>
        <row r="59">
          <cell r="H59" t="str">
            <v>105445-P.S.R. LIMAHUIDA</v>
          </cell>
          <cell r="I59">
            <v>1</v>
          </cell>
          <cell r="J59">
            <v>1</v>
          </cell>
        </row>
        <row r="60">
          <cell r="H60" t="str">
            <v>105446-P.S.R. MATANCILLA</v>
          </cell>
          <cell r="I60">
            <v>1</v>
          </cell>
          <cell r="J60">
            <v>1</v>
          </cell>
        </row>
        <row r="61">
          <cell r="H61" t="str">
            <v>105447-P.S.R. PERALILLO</v>
          </cell>
          <cell r="I61">
            <v>3</v>
          </cell>
          <cell r="J61">
            <v>3</v>
          </cell>
        </row>
        <row r="62">
          <cell r="H62" t="str">
            <v>105448-P.S.R. SANTA VIRGINIA</v>
          </cell>
          <cell r="I62">
            <v>2</v>
          </cell>
          <cell r="J62">
            <v>2</v>
          </cell>
        </row>
        <row r="63">
          <cell r="H63" t="str">
            <v>105485-P.S.R. PLAN DE HORNOS</v>
          </cell>
          <cell r="I63">
            <v>5</v>
          </cell>
          <cell r="J63">
            <v>5</v>
          </cell>
        </row>
        <row r="64">
          <cell r="H64" t="str">
            <v>105486-P.S.R. TUNGA SUR</v>
          </cell>
          <cell r="I64">
            <v>1</v>
          </cell>
          <cell r="J64">
            <v>1</v>
          </cell>
        </row>
        <row r="65">
          <cell r="H65" t="str">
            <v>Total 04201-ILLAPEL</v>
          </cell>
          <cell r="I65">
            <v>30</v>
          </cell>
          <cell r="J65">
            <v>30</v>
          </cell>
        </row>
        <row r="66">
          <cell r="H66" t="str">
            <v>04202-CANELA</v>
          </cell>
          <cell r="I66"/>
          <cell r="J66"/>
        </row>
        <row r="67">
          <cell r="H67" t="str">
            <v>105309-CES. RURAL CANELA</v>
          </cell>
          <cell r="I67">
            <v>14</v>
          </cell>
          <cell r="J67">
            <v>14</v>
          </cell>
        </row>
        <row r="68">
          <cell r="H68" t="str">
            <v xml:space="preserve">105450-P.S.R. MINCHA NORTE            </v>
          </cell>
          <cell r="I68">
            <v>8</v>
          </cell>
          <cell r="J68">
            <v>8</v>
          </cell>
        </row>
        <row r="69">
          <cell r="H69" t="str">
            <v>105451-P.S.R. AGUA FRIA</v>
          </cell>
          <cell r="I69">
            <v>1</v>
          </cell>
          <cell r="J69">
            <v>1</v>
          </cell>
        </row>
        <row r="70">
          <cell r="H70" t="str">
            <v>105482-P.S.R. CANELA ALTA</v>
          </cell>
          <cell r="I70">
            <v>12</v>
          </cell>
          <cell r="J70">
            <v>12</v>
          </cell>
        </row>
        <row r="71">
          <cell r="H71" t="str">
            <v>105483-P.S.R. LOS RULOS</v>
          </cell>
          <cell r="I71">
            <v>1</v>
          </cell>
          <cell r="J71">
            <v>1</v>
          </cell>
        </row>
        <row r="72">
          <cell r="H72" t="str">
            <v>105484-P.S.R. HUENTELAUQUEN</v>
          </cell>
          <cell r="I72">
            <v>3</v>
          </cell>
          <cell r="J72">
            <v>3</v>
          </cell>
        </row>
        <row r="73">
          <cell r="H73" t="str">
            <v>105488-P.S.R. ESPIRITU SANTO</v>
          </cell>
          <cell r="I73">
            <v>3</v>
          </cell>
          <cell r="J73">
            <v>3</v>
          </cell>
        </row>
        <row r="74">
          <cell r="H74" t="str">
            <v>Total 04202-CANELA</v>
          </cell>
          <cell r="I74">
            <v>42</v>
          </cell>
          <cell r="J74">
            <v>42</v>
          </cell>
        </row>
        <row r="75">
          <cell r="H75" t="str">
            <v>04203-LOS VILOS</v>
          </cell>
          <cell r="I75"/>
          <cell r="J75"/>
        </row>
        <row r="76">
          <cell r="H76" t="str">
            <v>105108-HOSPITAL LOS VILOS</v>
          </cell>
          <cell r="I76">
            <v>19</v>
          </cell>
          <cell r="J76">
            <v>19</v>
          </cell>
        </row>
        <row r="77">
          <cell r="H77" t="str">
            <v xml:space="preserve">105478-P.S.R. CAIMANES                   </v>
          </cell>
          <cell r="I77">
            <v>14</v>
          </cell>
          <cell r="J77">
            <v>14</v>
          </cell>
        </row>
        <row r="78">
          <cell r="H78" t="str">
            <v>105479-P.S.R. GUANGUALI</v>
          </cell>
          <cell r="I78">
            <v>2</v>
          </cell>
          <cell r="J78">
            <v>2</v>
          </cell>
        </row>
        <row r="79">
          <cell r="H79" t="str">
            <v>105480-P.S.R. QUILIMARI</v>
          </cell>
          <cell r="I79">
            <v>3</v>
          </cell>
          <cell r="J79">
            <v>3</v>
          </cell>
        </row>
        <row r="80">
          <cell r="H80" t="str">
            <v>105511-P.S.R. LOS CONDORES</v>
          </cell>
          <cell r="I80">
            <v>5</v>
          </cell>
          <cell r="J80">
            <v>5</v>
          </cell>
        </row>
        <row r="81">
          <cell r="H81" t="str">
            <v>Total 04203-LOS VILOS</v>
          </cell>
          <cell r="I81">
            <v>43</v>
          </cell>
          <cell r="J81">
            <v>43</v>
          </cell>
        </row>
        <row r="82">
          <cell r="H82" t="str">
            <v>04204-SALAMANCA</v>
          </cell>
          <cell r="I82"/>
          <cell r="J82"/>
        </row>
        <row r="83">
          <cell r="H83" t="str">
            <v>105104-HOSPITAL SALAMANCA</v>
          </cell>
          <cell r="I83">
            <v>0</v>
          </cell>
          <cell r="J83">
            <v>0</v>
          </cell>
        </row>
        <row r="84">
          <cell r="H84" t="str">
            <v xml:space="preserve">105452-P.S.R. CUNCUMEN                 </v>
          </cell>
          <cell r="I84">
            <v>17</v>
          </cell>
          <cell r="J84">
            <v>17</v>
          </cell>
        </row>
        <row r="85">
          <cell r="H85" t="str">
            <v>105453-P.S.R. TRANQUILLA</v>
          </cell>
          <cell r="I85">
            <v>2</v>
          </cell>
          <cell r="J85">
            <v>2</v>
          </cell>
        </row>
        <row r="86">
          <cell r="H86" t="str">
            <v>105454-P.S.R. CUNLAGUA</v>
          </cell>
          <cell r="I86">
            <v>1</v>
          </cell>
          <cell r="J86">
            <v>1</v>
          </cell>
        </row>
        <row r="87">
          <cell r="H87" t="str">
            <v>105455-P.S.R. CHILLEPIN</v>
          </cell>
          <cell r="I87">
            <v>3</v>
          </cell>
          <cell r="J87">
            <v>3</v>
          </cell>
        </row>
        <row r="88">
          <cell r="H88" t="str">
            <v>105456-P.S.R. LLIMPO</v>
          </cell>
          <cell r="I88">
            <v>5</v>
          </cell>
          <cell r="J88">
            <v>5</v>
          </cell>
        </row>
        <row r="89">
          <cell r="H89" t="str">
            <v>105457-P.S.R. SAN AGUSTIN</v>
          </cell>
          <cell r="I89">
            <v>2</v>
          </cell>
          <cell r="J89">
            <v>2</v>
          </cell>
        </row>
        <row r="90">
          <cell r="H90" t="str">
            <v>105458-P.S.R. TAHUINCO</v>
          </cell>
          <cell r="I90">
            <v>2</v>
          </cell>
          <cell r="J90">
            <v>2</v>
          </cell>
        </row>
        <row r="91">
          <cell r="H91" t="str">
            <v>105491-P.S.R. QUELEN BAJO</v>
          </cell>
          <cell r="I91">
            <v>2</v>
          </cell>
          <cell r="J91">
            <v>2</v>
          </cell>
        </row>
        <row r="92">
          <cell r="H92" t="str">
            <v>105492-P.S.R. CAMISA</v>
          </cell>
          <cell r="I92">
            <v>1</v>
          </cell>
          <cell r="J92">
            <v>1</v>
          </cell>
        </row>
        <row r="93">
          <cell r="H93" t="str">
            <v>105501-P.S.R. ARBOLEDA GRANDE</v>
          </cell>
          <cell r="I93">
            <v>2</v>
          </cell>
          <cell r="J93">
            <v>2</v>
          </cell>
        </row>
        <row r="94">
          <cell r="H94" t="str">
            <v>Total 04204-SALAMANCA</v>
          </cell>
          <cell r="I94">
            <v>37</v>
          </cell>
          <cell r="J94">
            <v>37</v>
          </cell>
        </row>
        <row r="95">
          <cell r="H95" t="str">
            <v>04301-OVALLE</v>
          </cell>
          <cell r="I95"/>
          <cell r="J95"/>
        </row>
        <row r="96">
          <cell r="H96" t="str">
            <v>105315-CES. RURAL C. DE TAMAYA</v>
          </cell>
          <cell r="I96">
            <v>5</v>
          </cell>
          <cell r="J96">
            <v>5</v>
          </cell>
        </row>
        <row r="97">
          <cell r="H97" t="str">
            <v>105317-CES. JORGE JORDAN D.</v>
          </cell>
          <cell r="I97">
            <v>4</v>
          </cell>
          <cell r="J97">
            <v>4</v>
          </cell>
        </row>
        <row r="98">
          <cell r="H98" t="str">
            <v>105322-CES. MARCOS MACUADA</v>
          </cell>
          <cell r="I98">
            <v>16</v>
          </cell>
          <cell r="J98">
            <v>16</v>
          </cell>
        </row>
        <row r="99">
          <cell r="H99" t="str">
            <v>105324-CES. SOTAQUI</v>
          </cell>
          <cell r="I99">
            <v>2</v>
          </cell>
          <cell r="J99">
            <v>2</v>
          </cell>
        </row>
        <row r="100">
          <cell r="H100" t="str">
            <v xml:space="preserve">105416-P.S.R. CAMARICO                  </v>
          </cell>
          <cell r="I100">
            <v>1</v>
          </cell>
          <cell r="J100">
            <v>1</v>
          </cell>
        </row>
        <row r="101">
          <cell r="H101" t="str">
            <v>105507-P.S.R. HUAMALATA</v>
          </cell>
          <cell r="I101">
            <v>1</v>
          </cell>
          <cell r="J101">
            <v>1</v>
          </cell>
        </row>
        <row r="102">
          <cell r="H102" t="str">
            <v>105510-P.S.R. RECOLETA</v>
          </cell>
          <cell r="I102">
            <v>1</v>
          </cell>
          <cell r="J102">
            <v>1</v>
          </cell>
        </row>
        <row r="103">
          <cell r="H103" t="str">
            <v>105722-CECOF SAN JOSE DE LA DEHESA</v>
          </cell>
          <cell r="I103">
            <v>5</v>
          </cell>
          <cell r="J103">
            <v>5</v>
          </cell>
        </row>
        <row r="104">
          <cell r="H104" t="str">
            <v>Total 04301-OVALLE</v>
          </cell>
          <cell r="I104">
            <v>35</v>
          </cell>
          <cell r="J104">
            <v>35</v>
          </cell>
        </row>
        <row r="105">
          <cell r="H105" t="str">
            <v>04302-COMBARBALÁ</v>
          </cell>
          <cell r="I105"/>
          <cell r="J105"/>
        </row>
        <row r="106">
          <cell r="H106" t="str">
            <v>105105-HOSPITAL COMBARBALA</v>
          </cell>
          <cell r="I106">
            <v>16</v>
          </cell>
          <cell r="J106">
            <v>16</v>
          </cell>
        </row>
        <row r="107">
          <cell r="H107" t="str">
            <v>105433-P.S.R. SAN LORENZO</v>
          </cell>
          <cell r="I107">
            <v>1</v>
          </cell>
          <cell r="J107">
            <v>1</v>
          </cell>
        </row>
        <row r="108">
          <cell r="H108" t="str">
            <v>105434-P.S.R. SAN MARCOS</v>
          </cell>
          <cell r="I108">
            <v>3</v>
          </cell>
          <cell r="J108">
            <v>3</v>
          </cell>
        </row>
        <row r="109">
          <cell r="H109" t="str">
            <v>105441-P.S.R. MANQUEHUA</v>
          </cell>
          <cell r="I109">
            <v>2</v>
          </cell>
          <cell r="J109">
            <v>2</v>
          </cell>
        </row>
        <row r="110">
          <cell r="H110" t="str">
            <v xml:space="preserve">105459-P.S.R. BARRANCAS                </v>
          </cell>
          <cell r="I110">
            <v>8</v>
          </cell>
          <cell r="J110">
            <v>8</v>
          </cell>
        </row>
        <row r="111">
          <cell r="H111" t="str">
            <v>105460-P.S.R. COGOTI 18</v>
          </cell>
          <cell r="I111">
            <v>5</v>
          </cell>
          <cell r="J111">
            <v>5</v>
          </cell>
        </row>
        <row r="112">
          <cell r="H112" t="str">
            <v>105461-P.S.R. EL HUACHO</v>
          </cell>
          <cell r="I112">
            <v>2</v>
          </cell>
          <cell r="J112">
            <v>2</v>
          </cell>
        </row>
        <row r="113">
          <cell r="H113" t="str">
            <v>105462-P.S.R. EL SAUCE</v>
          </cell>
          <cell r="I113">
            <v>4</v>
          </cell>
          <cell r="J113">
            <v>4</v>
          </cell>
        </row>
        <row r="114">
          <cell r="H114" t="str">
            <v>105463-P.S.R. QUILITAPIA</v>
          </cell>
          <cell r="I114">
            <v>5</v>
          </cell>
          <cell r="J114">
            <v>5</v>
          </cell>
        </row>
        <row r="115">
          <cell r="H115" t="str">
            <v>105464-P.S.R. LA LIGUA</v>
          </cell>
          <cell r="I115">
            <v>5</v>
          </cell>
          <cell r="J115">
            <v>5</v>
          </cell>
        </row>
        <row r="116">
          <cell r="H116" t="str">
            <v>105465-P.S.R. RAMADILLA</v>
          </cell>
          <cell r="I116">
            <v>2</v>
          </cell>
          <cell r="J116">
            <v>2</v>
          </cell>
        </row>
        <row r="117">
          <cell r="H117" t="str">
            <v>105466-P.S.R. VALLE HERMOSO</v>
          </cell>
          <cell r="I117">
            <v>3</v>
          </cell>
          <cell r="J117">
            <v>3</v>
          </cell>
        </row>
        <row r="118">
          <cell r="H118" t="str">
            <v>105490-P.S.R. EL DURAZNO</v>
          </cell>
          <cell r="I118">
            <v>1</v>
          </cell>
          <cell r="J118">
            <v>1</v>
          </cell>
        </row>
        <row r="119">
          <cell r="H119" t="str">
            <v>Total 04302-COMBARBALÁ</v>
          </cell>
          <cell r="I119">
            <v>57</v>
          </cell>
          <cell r="J119">
            <v>57</v>
          </cell>
        </row>
        <row r="120">
          <cell r="H120" t="str">
            <v>04304-MONTE PATRIA</v>
          </cell>
          <cell r="I120"/>
          <cell r="J120"/>
        </row>
        <row r="121">
          <cell r="H121" t="str">
            <v>105307-CES. RURAL MONTE PATRIA</v>
          </cell>
          <cell r="I121">
            <v>11</v>
          </cell>
          <cell r="J121">
            <v>11</v>
          </cell>
        </row>
        <row r="122">
          <cell r="H122" t="str">
            <v>105311-CES. RURAL CHAÑARAL ALTO</v>
          </cell>
          <cell r="I122">
            <v>4</v>
          </cell>
          <cell r="J122">
            <v>4</v>
          </cell>
        </row>
        <row r="123">
          <cell r="H123" t="str">
            <v>105312-CES. RURAL CAREN</v>
          </cell>
          <cell r="I123">
            <v>2</v>
          </cell>
          <cell r="J123">
            <v>2</v>
          </cell>
        </row>
        <row r="124">
          <cell r="H124" t="str">
            <v>105318-CES. RURAL EL PALQUI</v>
          </cell>
          <cell r="I124">
            <v>8</v>
          </cell>
          <cell r="J124">
            <v>8</v>
          </cell>
        </row>
        <row r="125">
          <cell r="H125" t="str">
            <v>105428-P.S.R. HUATULAME</v>
          </cell>
          <cell r="I125">
            <v>0</v>
          </cell>
          <cell r="J125">
            <v>0</v>
          </cell>
        </row>
        <row r="126">
          <cell r="H126" t="str">
            <v>105435-P.S.R. TULAHUEN</v>
          </cell>
          <cell r="I126">
            <v>3</v>
          </cell>
          <cell r="J126">
            <v>3</v>
          </cell>
        </row>
        <row r="127">
          <cell r="H127" t="str">
            <v>Total 04304-MONTE PATRIA</v>
          </cell>
          <cell r="I127">
            <v>28</v>
          </cell>
          <cell r="J127">
            <v>28</v>
          </cell>
        </row>
        <row r="128">
          <cell r="H128" t="str">
            <v>04304-PUNITAQUI</v>
          </cell>
          <cell r="I128"/>
          <cell r="J128"/>
        </row>
        <row r="129">
          <cell r="H129" t="str">
            <v>105308-CES. RURAL PUNITAQUI</v>
          </cell>
          <cell r="I129">
            <v>36</v>
          </cell>
          <cell r="J129">
            <v>36</v>
          </cell>
        </row>
        <row r="130">
          <cell r="H130" t="str">
            <v>105440-P.S.R. DIVISADERO</v>
          </cell>
          <cell r="I130">
            <v>7</v>
          </cell>
          <cell r="J130">
            <v>7</v>
          </cell>
        </row>
        <row r="131">
          <cell r="H131" t="str">
            <v>Total 04304-PUNITAQUI</v>
          </cell>
          <cell r="I131">
            <v>43</v>
          </cell>
          <cell r="J131">
            <v>43</v>
          </cell>
        </row>
        <row r="132">
          <cell r="H132" t="str">
            <v>04305-RIO HURTADO</v>
          </cell>
          <cell r="I132"/>
          <cell r="J132"/>
        </row>
        <row r="133">
          <cell r="H133" t="str">
            <v>105310-CES. RURAL PICHASCA</v>
          </cell>
          <cell r="I133">
            <v>16</v>
          </cell>
          <cell r="J133">
            <v>16</v>
          </cell>
        </row>
        <row r="134">
          <cell r="H134" t="str">
            <v>105414-P.S.R. SERON</v>
          </cell>
          <cell r="I134">
            <v>16</v>
          </cell>
          <cell r="J134">
            <v>16</v>
          </cell>
        </row>
        <row r="135">
          <cell r="H135" t="str">
            <v>Total 04305-RIO HURTADO</v>
          </cell>
          <cell r="I135">
            <v>32</v>
          </cell>
          <cell r="J135">
            <v>32</v>
          </cell>
        </row>
        <row r="136">
          <cell r="H136" t="str">
            <v>Total general</v>
          </cell>
          <cell r="I136">
            <v>553</v>
          </cell>
          <cell r="J136">
            <v>553</v>
          </cell>
        </row>
      </sheetData>
      <sheetData sheetId="2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</row>
        <row r="6">
          <cell r="H6" t="str">
            <v>105300-CES. CARDENAL CARO</v>
          </cell>
          <cell r="I6">
            <v>26</v>
          </cell>
          <cell r="J6">
            <v>16</v>
          </cell>
          <cell r="K6">
            <v>34</v>
          </cell>
          <cell r="L6">
            <v>30</v>
          </cell>
          <cell r="M6">
            <v>23</v>
          </cell>
          <cell r="N6">
            <v>22</v>
          </cell>
          <cell r="O6">
            <v>13</v>
          </cell>
          <cell r="P6">
            <v>164</v>
          </cell>
        </row>
        <row r="7">
          <cell r="H7" t="str">
            <v>105301-CES. LAS COMPAÑIAS</v>
          </cell>
          <cell r="I7">
            <v>37</v>
          </cell>
          <cell r="J7">
            <v>16</v>
          </cell>
          <cell r="K7">
            <v>25</v>
          </cell>
          <cell r="L7">
            <v>25</v>
          </cell>
          <cell r="M7">
            <v>14</v>
          </cell>
          <cell r="N7">
            <v>20</v>
          </cell>
          <cell r="O7">
            <v>26</v>
          </cell>
          <cell r="P7">
            <v>163</v>
          </cell>
        </row>
        <row r="8">
          <cell r="H8" t="str">
            <v>105302-CES. PEDRO AGUIRRE C.</v>
          </cell>
          <cell r="I8">
            <v>29</v>
          </cell>
          <cell r="J8">
            <v>28</v>
          </cell>
          <cell r="K8">
            <v>35</v>
          </cell>
          <cell r="L8">
            <v>19</v>
          </cell>
          <cell r="M8">
            <v>26</v>
          </cell>
          <cell r="N8">
            <v>24</v>
          </cell>
          <cell r="O8">
            <v>34</v>
          </cell>
          <cell r="P8">
            <v>195</v>
          </cell>
        </row>
        <row r="9">
          <cell r="H9" t="str">
            <v>105313-CES. SCHAFFHAUSER</v>
          </cell>
          <cell r="I9">
            <v>33</v>
          </cell>
          <cell r="J9">
            <v>18</v>
          </cell>
          <cell r="K9">
            <v>50</v>
          </cell>
          <cell r="L9">
            <v>28</v>
          </cell>
          <cell r="M9">
            <v>45</v>
          </cell>
          <cell r="N9">
            <v>28</v>
          </cell>
          <cell r="O9">
            <v>29</v>
          </cell>
          <cell r="P9">
            <v>231</v>
          </cell>
        </row>
        <row r="10">
          <cell r="H10" t="str">
            <v>105319-CES. CARDENAL R.S.H.</v>
          </cell>
          <cell r="I10">
            <v>37</v>
          </cell>
          <cell r="J10">
            <v>21</v>
          </cell>
          <cell r="K10">
            <v>36</v>
          </cell>
          <cell r="L10">
            <v>14</v>
          </cell>
          <cell r="M10">
            <v>23</v>
          </cell>
          <cell r="N10">
            <v>20</v>
          </cell>
          <cell r="O10">
            <v>22</v>
          </cell>
          <cell r="P10">
            <v>173</v>
          </cell>
        </row>
        <row r="11">
          <cell r="H11" t="str">
            <v>105325-CESFAM JUAN PABLO II</v>
          </cell>
          <cell r="I11">
            <v>31</v>
          </cell>
          <cell r="J11">
            <v>17</v>
          </cell>
          <cell r="K11">
            <v>35</v>
          </cell>
          <cell r="L11">
            <v>25</v>
          </cell>
          <cell r="M11">
            <v>35</v>
          </cell>
          <cell r="N11">
            <v>23</v>
          </cell>
          <cell r="O11">
            <v>30</v>
          </cell>
          <cell r="P11">
            <v>196</v>
          </cell>
        </row>
        <row r="12">
          <cell r="H12" t="str">
            <v xml:space="preserve">105400-P.S.R. ALGARROBITO            </v>
          </cell>
          <cell r="I12"/>
          <cell r="J12">
            <v>1</v>
          </cell>
          <cell r="K12">
            <v>4</v>
          </cell>
          <cell r="L12">
            <v>3</v>
          </cell>
          <cell r="M12"/>
          <cell r="N12">
            <v>1</v>
          </cell>
          <cell r="O12">
            <v>1</v>
          </cell>
          <cell r="P12">
            <v>10</v>
          </cell>
        </row>
        <row r="13">
          <cell r="H13" t="str">
            <v>105401-P.S.R. LAS ROJAS</v>
          </cell>
          <cell r="I13">
            <v>1</v>
          </cell>
          <cell r="J13">
            <v>2</v>
          </cell>
          <cell r="K13"/>
          <cell r="L13"/>
          <cell r="M13"/>
          <cell r="N13"/>
          <cell r="O13"/>
          <cell r="P13">
            <v>3</v>
          </cell>
        </row>
        <row r="14">
          <cell r="H14" t="str">
            <v>105402-P.S.R. EL ROMERO</v>
          </cell>
          <cell r="I14">
            <v>2</v>
          </cell>
          <cell r="J14"/>
          <cell r="K14">
            <v>2</v>
          </cell>
          <cell r="L14">
            <v>2</v>
          </cell>
          <cell r="M14">
            <v>1</v>
          </cell>
          <cell r="N14"/>
          <cell r="O14"/>
          <cell r="P14">
            <v>7</v>
          </cell>
        </row>
        <row r="15">
          <cell r="H15" t="str">
            <v>105499-P.S.R. LAMBERT</v>
          </cell>
          <cell r="I15"/>
          <cell r="J15">
            <v>1</v>
          </cell>
          <cell r="K15"/>
          <cell r="L15">
            <v>1</v>
          </cell>
          <cell r="M15"/>
          <cell r="N15"/>
          <cell r="O15"/>
          <cell r="P15">
            <v>2</v>
          </cell>
        </row>
        <row r="16">
          <cell r="H16" t="str">
            <v>105700-CECOF VILLA EL INDIO</v>
          </cell>
          <cell r="I16">
            <v>1</v>
          </cell>
          <cell r="J16">
            <v>1</v>
          </cell>
          <cell r="K16">
            <v>5</v>
          </cell>
          <cell r="L16">
            <v>3</v>
          </cell>
          <cell r="M16"/>
          <cell r="N16">
            <v>3</v>
          </cell>
          <cell r="O16">
            <v>2</v>
          </cell>
          <cell r="P16">
            <v>15</v>
          </cell>
        </row>
        <row r="17">
          <cell r="H17" t="str">
            <v>105701-CECOF VILLA ALEMANIA</v>
          </cell>
          <cell r="I17">
            <v>3</v>
          </cell>
          <cell r="J17">
            <v>1</v>
          </cell>
          <cell r="K17">
            <v>2</v>
          </cell>
          <cell r="L17"/>
          <cell r="M17">
            <v>2</v>
          </cell>
          <cell r="N17"/>
          <cell r="O17"/>
          <cell r="P17">
            <v>8</v>
          </cell>
        </row>
        <row r="18">
          <cell r="H18" t="str">
            <v>105702-CECOF VILLA LAMBERT</v>
          </cell>
          <cell r="I18">
            <v>4</v>
          </cell>
          <cell r="J18">
            <v>1</v>
          </cell>
          <cell r="K18">
            <v>3</v>
          </cell>
          <cell r="L18">
            <v>4</v>
          </cell>
          <cell r="M18"/>
          <cell r="N18">
            <v>4</v>
          </cell>
          <cell r="O18">
            <v>2</v>
          </cell>
          <cell r="P18">
            <v>18</v>
          </cell>
        </row>
        <row r="19">
          <cell r="H19" t="str">
            <v>Total 04101-LA SERENA</v>
          </cell>
          <cell r="I19">
            <v>204</v>
          </cell>
          <cell r="J19">
            <v>123</v>
          </cell>
          <cell r="K19">
            <v>231</v>
          </cell>
          <cell r="L19">
            <v>154</v>
          </cell>
          <cell r="M19">
            <v>169</v>
          </cell>
          <cell r="N19">
            <v>145</v>
          </cell>
          <cell r="O19">
            <v>159</v>
          </cell>
          <cell r="P19">
            <v>1185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  <cell r="P20"/>
        </row>
        <row r="21">
          <cell r="H21" t="str">
            <v>105303-CES. SAN JUAN</v>
          </cell>
          <cell r="I21">
            <v>29</v>
          </cell>
          <cell r="J21">
            <v>23</v>
          </cell>
          <cell r="K21">
            <v>27</v>
          </cell>
          <cell r="L21">
            <v>9</v>
          </cell>
          <cell r="M21">
            <v>29</v>
          </cell>
          <cell r="N21">
            <v>18</v>
          </cell>
          <cell r="O21">
            <v>25</v>
          </cell>
          <cell r="P21">
            <v>160</v>
          </cell>
        </row>
        <row r="22">
          <cell r="H22" t="str">
            <v>105304-CES. SANTA CECILIA</v>
          </cell>
          <cell r="I22">
            <v>42</v>
          </cell>
          <cell r="J22">
            <v>22</v>
          </cell>
          <cell r="K22">
            <v>39</v>
          </cell>
          <cell r="L22">
            <v>26</v>
          </cell>
          <cell r="M22">
            <v>30</v>
          </cell>
          <cell r="N22">
            <v>37</v>
          </cell>
          <cell r="O22">
            <v>32</v>
          </cell>
          <cell r="P22">
            <v>228</v>
          </cell>
        </row>
        <row r="23">
          <cell r="H23" t="str">
            <v>105305-CES. TIERRAS BLANCAS</v>
          </cell>
          <cell r="I23">
            <v>59</v>
          </cell>
          <cell r="J23">
            <v>44</v>
          </cell>
          <cell r="K23">
            <v>64</v>
          </cell>
          <cell r="L23">
            <v>32</v>
          </cell>
          <cell r="M23">
            <v>63</v>
          </cell>
          <cell r="N23">
            <v>41</v>
          </cell>
          <cell r="O23">
            <v>62</v>
          </cell>
          <cell r="P23">
            <v>365</v>
          </cell>
        </row>
        <row r="24">
          <cell r="H24" t="str">
            <v>105321-CES. RURAL  TONGOY</v>
          </cell>
          <cell r="I24">
            <v>8</v>
          </cell>
          <cell r="J24">
            <v>5</v>
          </cell>
          <cell r="K24">
            <v>5</v>
          </cell>
          <cell r="L24">
            <v>6</v>
          </cell>
          <cell r="M24">
            <v>9</v>
          </cell>
          <cell r="N24">
            <v>8</v>
          </cell>
          <cell r="O24">
            <v>4</v>
          </cell>
          <cell r="P24">
            <v>45</v>
          </cell>
        </row>
        <row r="25">
          <cell r="H25" t="str">
            <v>105323-CES. DR. SERGIO AGUILAR</v>
          </cell>
          <cell r="I25">
            <v>45</v>
          </cell>
          <cell r="J25">
            <v>29</v>
          </cell>
          <cell r="K25">
            <v>61</v>
          </cell>
          <cell r="L25">
            <v>39</v>
          </cell>
          <cell r="M25">
            <v>48</v>
          </cell>
          <cell r="N25">
            <v>57</v>
          </cell>
          <cell r="O25">
            <v>51</v>
          </cell>
          <cell r="P25">
            <v>330</v>
          </cell>
        </row>
        <row r="26">
          <cell r="H26" t="str">
            <v>105405-P.S.R. GUANAQUEROS</v>
          </cell>
          <cell r="I26">
            <v>2</v>
          </cell>
          <cell r="J26"/>
          <cell r="K26">
            <v>2</v>
          </cell>
          <cell r="L26"/>
          <cell r="M26"/>
          <cell r="N26">
            <v>1</v>
          </cell>
          <cell r="O26">
            <v>2</v>
          </cell>
          <cell r="P26">
            <v>7</v>
          </cell>
        </row>
        <row r="27">
          <cell r="H27" t="str">
            <v>105406-P.S.R. PAN DE AZUCAR</v>
          </cell>
          <cell r="I27">
            <v>7</v>
          </cell>
          <cell r="J27">
            <v>6</v>
          </cell>
          <cell r="K27">
            <v>4</v>
          </cell>
          <cell r="L27">
            <v>2</v>
          </cell>
          <cell r="M27">
            <v>9</v>
          </cell>
          <cell r="N27">
            <v>6</v>
          </cell>
          <cell r="O27">
            <v>9</v>
          </cell>
          <cell r="P27">
            <v>43</v>
          </cell>
        </row>
        <row r="28">
          <cell r="H28" t="str">
            <v>105407-P.S.R. TAMBILLOS</v>
          </cell>
          <cell r="I28">
            <v>1</v>
          </cell>
          <cell r="J28"/>
          <cell r="K28">
            <v>1</v>
          </cell>
          <cell r="L28"/>
          <cell r="M28"/>
          <cell r="N28"/>
          <cell r="O28"/>
          <cell r="P28">
            <v>2</v>
          </cell>
        </row>
        <row r="29">
          <cell r="H29" t="str">
            <v>105705-CECOF EL ALBA</v>
          </cell>
          <cell r="I29">
            <v>6</v>
          </cell>
          <cell r="J29">
            <v>5</v>
          </cell>
          <cell r="K29">
            <v>3</v>
          </cell>
          <cell r="L29">
            <v>2</v>
          </cell>
          <cell r="M29">
            <v>6</v>
          </cell>
          <cell r="N29">
            <v>4</v>
          </cell>
          <cell r="O29">
            <v>7</v>
          </cell>
          <cell r="P29">
            <v>33</v>
          </cell>
        </row>
        <row r="30">
          <cell r="H30" t="str">
            <v>200273-CECOF PUNTA MIRA</v>
          </cell>
          <cell r="I30">
            <v>2</v>
          </cell>
          <cell r="J30">
            <v>7</v>
          </cell>
          <cell r="K30">
            <v>9</v>
          </cell>
          <cell r="L30">
            <v>6</v>
          </cell>
          <cell r="M30">
            <v>5</v>
          </cell>
          <cell r="N30">
            <v>3</v>
          </cell>
          <cell r="O30">
            <v>7</v>
          </cell>
          <cell r="P30">
            <v>39</v>
          </cell>
        </row>
        <row r="31">
          <cell r="H31" t="str">
            <v>Total 04102-COQUIMBO</v>
          </cell>
          <cell r="I31">
            <v>201</v>
          </cell>
          <cell r="J31">
            <v>141</v>
          </cell>
          <cell r="K31">
            <v>215</v>
          </cell>
          <cell r="L31">
            <v>122</v>
          </cell>
          <cell r="M31">
            <v>199</v>
          </cell>
          <cell r="N31">
            <v>175</v>
          </cell>
          <cell r="O31">
            <v>199</v>
          </cell>
          <cell r="P31">
            <v>1252</v>
          </cell>
        </row>
        <row r="32">
          <cell r="H32" t="str">
            <v>04103-ANDACOLLO</v>
          </cell>
          <cell r="I32"/>
          <cell r="J32"/>
          <cell r="K32"/>
          <cell r="L32"/>
          <cell r="M32"/>
          <cell r="N32"/>
          <cell r="O32"/>
          <cell r="P32"/>
        </row>
        <row r="33">
          <cell r="H33" t="str">
            <v>105106-HOSPITAL ANDACOLLO</v>
          </cell>
          <cell r="I33">
            <v>6</v>
          </cell>
          <cell r="J33">
            <v>3</v>
          </cell>
          <cell r="K33">
            <v>9</v>
          </cell>
          <cell r="L33">
            <v>9</v>
          </cell>
          <cell r="M33">
            <v>16</v>
          </cell>
          <cell r="N33">
            <v>4</v>
          </cell>
          <cell r="O33">
            <v>10</v>
          </cell>
          <cell r="P33">
            <v>57</v>
          </cell>
        </row>
        <row r="34">
          <cell r="H34" t="str">
            <v>Total 04103-ANDACOLLO</v>
          </cell>
          <cell r="I34">
            <v>6</v>
          </cell>
          <cell r="J34">
            <v>3</v>
          </cell>
          <cell r="K34">
            <v>9</v>
          </cell>
          <cell r="L34">
            <v>9</v>
          </cell>
          <cell r="M34">
            <v>16</v>
          </cell>
          <cell r="N34">
            <v>4</v>
          </cell>
          <cell r="O34">
            <v>10</v>
          </cell>
          <cell r="P34">
            <v>57</v>
          </cell>
        </row>
        <row r="35">
          <cell r="H35" t="str">
            <v>04104-LA HIGUERA</v>
          </cell>
          <cell r="I35"/>
          <cell r="J35"/>
          <cell r="K35"/>
          <cell r="L35"/>
          <cell r="M35"/>
          <cell r="N35"/>
          <cell r="O35"/>
          <cell r="P35"/>
        </row>
        <row r="36">
          <cell r="H36" t="str">
            <v>105314-CES. LA HIGUERA</v>
          </cell>
          <cell r="I36"/>
          <cell r="J36"/>
          <cell r="K36">
            <v>2</v>
          </cell>
          <cell r="L36"/>
          <cell r="M36">
            <v>1</v>
          </cell>
          <cell r="N36">
            <v>1</v>
          </cell>
          <cell r="O36">
            <v>1</v>
          </cell>
          <cell r="P36">
            <v>5</v>
          </cell>
        </row>
        <row r="37">
          <cell r="H37" t="str">
            <v xml:space="preserve">105500-P.S.R. CALETA HORNOS        </v>
          </cell>
          <cell r="I37"/>
          <cell r="J37"/>
          <cell r="K37">
            <v>2</v>
          </cell>
          <cell r="L37"/>
          <cell r="M37">
            <v>2</v>
          </cell>
          <cell r="N37">
            <v>2</v>
          </cell>
          <cell r="O37"/>
          <cell r="P37">
            <v>6</v>
          </cell>
        </row>
        <row r="38">
          <cell r="H38" t="str">
            <v>105505-P.S.R. LOS CHOROS</v>
          </cell>
          <cell r="I38"/>
          <cell r="J38">
            <v>1</v>
          </cell>
          <cell r="K38"/>
          <cell r="L38"/>
          <cell r="M38"/>
          <cell r="N38">
            <v>2</v>
          </cell>
          <cell r="O38"/>
          <cell r="P38">
            <v>3</v>
          </cell>
        </row>
        <row r="39">
          <cell r="H39" t="str">
            <v>105506-P.S.R. EL TRAPICHE</v>
          </cell>
          <cell r="I39">
            <v>1</v>
          </cell>
          <cell r="J39">
            <v>2</v>
          </cell>
          <cell r="K39">
            <v>1</v>
          </cell>
          <cell r="L39">
            <v>1</v>
          </cell>
          <cell r="M39"/>
          <cell r="N39">
            <v>1</v>
          </cell>
          <cell r="O39">
            <v>1</v>
          </cell>
          <cell r="P39">
            <v>7</v>
          </cell>
        </row>
        <row r="40">
          <cell r="H40" t="str">
            <v>Total 04104-LA HIGUERA</v>
          </cell>
          <cell r="I40">
            <v>1</v>
          </cell>
          <cell r="J40">
            <v>3</v>
          </cell>
          <cell r="K40">
            <v>5</v>
          </cell>
          <cell r="L40">
            <v>1</v>
          </cell>
          <cell r="M40">
            <v>3</v>
          </cell>
          <cell r="N40">
            <v>6</v>
          </cell>
          <cell r="O40">
            <v>2</v>
          </cell>
          <cell r="P40">
            <v>21</v>
          </cell>
        </row>
        <row r="41">
          <cell r="H41" t="str">
            <v>04105-PAIHUANO</v>
          </cell>
          <cell r="I41"/>
          <cell r="J41"/>
          <cell r="K41"/>
          <cell r="L41"/>
          <cell r="M41"/>
          <cell r="N41"/>
          <cell r="O41"/>
          <cell r="P41"/>
        </row>
        <row r="42">
          <cell r="H42" t="str">
            <v>105306-CES. PAIHUANO</v>
          </cell>
          <cell r="I42">
            <v>2</v>
          </cell>
          <cell r="J42">
            <v>2</v>
          </cell>
          <cell r="K42"/>
          <cell r="L42">
            <v>3</v>
          </cell>
          <cell r="M42">
            <v>3</v>
          </cell>
          <cell r="N42">
            <v>1</v>
          </cell>
          <cell r="O42"/>
          <cell r="P42">
            <v>11</v>
          </cell>
        </row>
        <row r="43">
          <cell r="H43" t="str">
            <v>105475-P.S.R. HORCON</v>
          </cell>
          <cell r="I43">
            <v>1</v>
          </cell>
          <cell r="J43"/>
          <cell r="K43">
            <v>1</v>
          </cell>
          <cell r="L43"/>
          <cell r="M43"/>
          <cell r="N43">
            <v>1</v>
          </cell>
          <cell r="O43">
            <v>1</v>
          </cell>
          <cell r="P43">
            <v>4</v>
          </cell>
        </row>
        <row r="44">
          <cell r="H44" t="str">
            <v>105476-P.S.R. MONTE GRANDE</v>
          </cell>
          <cell r="I44"/>
          <cell r="J44">
            <v>1</v>
          </cell>
          <cell r="K44">
            <v>1</v>
          </cell>
          <cell r="L44"/>
          <cell r="M44"/>
          <cell r="N44"/>
          <cell r="O44"/>
          <cell r="P44">
            <v>2</v>
          </cell>
        </row>
        <row r="45">
          <cell r="H45" t="str">
            <v>105477-P.S.R. PISCO ELQUI</v>
          </cell>
          <cell r="I45">
            <v>3</v>
          </cell>
          <cell r="J45">
            <v>1</v>
          </cell>
          <cell r="K45"/>
          <cell r="L45"/>
          <cell r="M45">
            <v>1</v>
          </cell>
          <cell r="N45">
            <v>1</v>
          </cell>
          <cell r="O45"/>
          <cell r="P45">
            <v>6</v>
          </cell>
        </row>
        <row r="46">
          <cell r="H46" t="str">
            <v>Total 04105-PAIHUANO</v>
          </cell>
          <cell r="I46">
            <v>6</v>
          </cell>
          <cell r="J46">
            <v>4</v>
          </cell>
          <cell r="K46">
            <v>2</v>
          </cell>
          <cell r="L46">
            <v>3</v>
          </cell>
          <cell r="M46">
            <v>4</v>
          </cell>
          <cell r="N46">
            <v>3</v>
          </cell>
          <cell r="O46">
            <v>1</v>
          </cell>
          <cell r="P46">
            <v>23</v>
          </cell>
        </row>
        <row r="47">
          <cell r="H47" t="str">
            <v>04106-VICUÑA</v>
          </cell>
          <cell r="I47"/>
          <cell r="J47"/>
          <cell r="K47"/>
          <cell r="L47"/>
          <cell r="M47"/>
          <cell r="N47"/>
          <cell r="O47"/>
          <cell r="P47"/>
        </row>
        <row r="48">
          <cell r="H48" t="str">
            <v>105107-HOSPITAL VICUÑA</v>
          </cell>
          <cell r="I48">
            <v>14</v>
          </cell>
          <cell r="J48">
            <v>7</v>
          </cell>
          <cell r="K48">
            <v>28</v>
          </cell>
          <cell r="L48">
            <v>6</v>
          </cell>
          <cell r="M48">
            <v>10</v>
          </cell>
          <cell r="N48">
            <v>8</v>
          </cell>
          <cell r="O48">
            <v>11</v>
          </cell>
          <cell r="P48">
            <v>84</v>
          </cell>
        </row>
        <row r="49">
          <cell r="H49" t="str">
            <v>105467-P.S.R. DIAGUITAS</v>
          </cell>
          <cell r="I49">
            <v>1</v>
          </cell>
          <cell r="J49">
            <v>2</v>
          </cell>
          <cell r="K49"/>
          <cell r="L49">
            <v>1</v>
          </cell>
          <cell r="M49">
            <v>3</v>
          </cell>
          <cell r="N49"/>
          <cell r="O49">
            <v>1</v>
          </cell>
          <cell r="P49">
            <v>8</v>
          </cell>
        </row>
        <row r="50">
          <cell r="H50" t="str">
            <v>105468-P.S.R. EL MOLLE</v>
          </cell>
          <cell r="I50">
            <v>1</v>
          </cell>
          <cell r="J50"/>
          <cell r="K50">
            <v>1</v>
          </cell>
          <cell r="L50"/>
          <cell r="M50"/>
          <cell r="N50"/>
          <cell r="O50"/>
          <cell r="P50">
            <v>2</v>
          </cell>
        </row>
        <row r="51">
          <cell r="H51" t="str">
            <v>105469-P.S.R. EL TAMBO</v>
          </cell>
          <cell r="I51">
            <v>2</v>
          </cell>
          <cell r="J51">
            <v>3</v>
          </cell>
          <cell r="K51"/>
          <cell r="L51">
            <v>1</v>
          </cell>
          <cell r="M51">
            <v>1</v>
          </cell>
          <cell r="N51"/>
          <cell r="O51">
            <v>1</v>
          </cell>
          <cell r="P51">
            <v>8</v>
          </cell>
        </row>
        <row r="52">
          <cell r="H52" t="str">
            <v>105471-P.S.R. PERALILLO</v>
          </cell>
          <cell r="I52"/>
          <cell r="J52"/>
          <cell r="K52">
            <v>2</v>
          </cell>
          <cell r="L52">
            <v>2</v>
          </cell>
          <cell r="M52"/>
          <cell r="N52">
            <v>2</v>
          </cell>
          <cell r="O52">
            <v>2</v>
          </cell>
          <cell r="P52">
            <v>8</v>
          </cell>
        </row>
        <row r="53">
          <cell r="H53" t="str">
            <v>105472-P.S.R. RIVADAVIA</v>
          </cell>
          <cell r="I53">
            <v>2</v>
          </cell>
          <cell r="J53">
            <v>1</v>
          </cell>
          <cell r="K53">
            <v>2</v>
          </cell>
          <cell r="L53"/>
          <cell r="M53"/>
          <cell r="N53">
            <v>1</v>
          </cell>
          <cell r="O53"/>
          <cell r="P53">
            <v>6</v>
          </cell>
        </row>
        <row r="54">
          <cell r="H54" t="str">
            <v>105473-P.S.R. TALCUNA</v>
          </cell>
          <cell r="I54">
            <v>2</v>
          </cell>
          <cell r="J54">
            <v>1</v>
          </cell>
          <cell r="K54"/>
          <cell r="L54">
            <v>1</v>
          </cell>
          <cell r="M54"/>
          <cell r="N54">
            <v>1</v>
          </cell>
          <cell r="O54"/>
          <cell r="P54">
            <v>5</v>
          </cell>
        </row>
        <row r="55">
          <cell r="H55" t="str">
            <v>105474-P.S.R. CHAPILCA</v>
          </cell>
          <cell r="I55">
            <v>1</v>
          </cell>
          <cell r="J55"/>
          <cell r="K55"/>
          <cell r="L55"/>
          <cell r="M55"/>
          <cell r="N55">
            <v>2</v>
          </cell>
          <cell r="O55"/>
          <cell r="P55">
            <v>3</v>
          </cell>
        </row>
        <row r="56">
          <cell r="H56" t="str">
            <v>105502-P.S.R. CALINGASTA</v>
          </cell>
          <cell r="I56">
            <v>3</v>
          </cell>
          <cell r="J56">
            <v>1</v>
          </cell>
          <cell r="K56">
            <v>2</v>
          </cell>
          <cell r="L56">
            <v>2</v>
          </cell>
          <cell r="M56">
            <v>1</v>
          </cell>
          <cell r="N56">
            <v>4</v>
          </cell>
          <cell r="O56"/>
          <cell r="P56">
            <v>13</v>
          </cell>
        </row>
        <row r="57">
          <cell r="H57" t="str">
            <v>Total 04106-VICUÑA</v>
          </cell>
          <cell r="I57">
            <v>26</v>
          </cell>
          <cell r="J57">
            <v>15</v>
          </cell>
          <cell r="K57">
            <v>35</v>
          </cell>
          <cell r="L57">
            <v>13</v>
          </cell>
          <cell r="M57">
            <v>15</v>
          </cell>
          <cell r="N57">
            <v>18</v>
          </cell>
          <cell r="O57">
            <v>15</v>
          </cell>
          <cell r="P57">
            <v>137</v>
          </cell>
        </row>
        <row r="58">
          <cell r="H58" t="str">
            <v>04201-ILLAPEL</v>
          </cell>
          <cell r="I58"/>
          <cell r="J58"/>
          <cell r="K58"/>
          <cell r="L58"/>
          <cell r="M58"/>
          <cell r="N58"/>
          <cell r="O58"/>
          <cell r="P58"/>
        </row>
        <row r="59">
          <cell r="H59" t="str">
            <v>105103-HOSPITAL ILLAPEL</v>
          </cell>
          <cell r="I59">
            <v>5</v>
          </cell>
          <cell r="J59">
            <v>13</v>
          </cell>
          <cell r="K59">
            <v>14</v>
          </cell>
          <cell r="L59">
            <v>9</v>
          </cell>
          <cell r="M59">
            <v>9</v>
          </cell>
          <cell r="N59">
            <v>14</v>
          </cell>
          <cell r="O59">
            <v>14</v>
          </cell>
          <cell r="P59">
            <v>78</v>
          </cell>
        </row>
        <row r="60">
          <cell r="H60" t="str">
            <v>105326-CESFAM SAN RAFAEL</v>
          </cell>
          <cell r="I60"/>
          <cell r="J60">
            <v>5</v>
          </cell>
          <cell r="K60">
            <v>14</v>
          </cell>
          <cell r="L60">
            <v>4</v>
          </cell>
          <cell r="M60"/>
          <cell r="N60">
            <v>1</v>
          </cell>
          <cell r="O60">
            <v>9</v>
          </cell>
          <cell r="P60">
            <v>33</v>
          </cell>
        </row>
        <row r="61">
          <cell r="H61" t="str">
            <v xml:space="preserve">105443-P.S.R. CARCAMO                   </v>
          </cell>
          <cell r="I61">
            <v>1</v>
          </cell>
          <cell r="J61"/>
          <cell r="K61"/>
          <cell r="L61"/>
          <cell r="M61"/>
          <cell r="N61"/>
          <cell r="O61"/>
          <cell r="P61">
            <v>1</v>
          </cell>
        </row>
        <row r="62">
          <cell r="H62" t="str">
            <v>105445-P.S.R. LIMAHUIDA</v>
          </cell>
          <cell r="I62">
            <v>1</v>
          </cell>
          <cell r="J62">
            <v>1</v>
          </cell>
          <cell r="K62"/>
          <cell r="L62">
            <v>1</v>
          </cell>
          <cell r="M62">
            <v>1</v>
          </cell>
          <cell r="N62">
            <v>2</v>
          </cell>
          <cell r="O62"/>
          <cell r="P62">
            <v>6</v>
          </cell>
        </row>
        <row r="63">
          <cell r="H63" t="str">
            <v>105446-P.S.R. MATANCILLA</v>
          </cell>
          <cell r="I63">
            <v>1</v>
          </cell>
          <cell r="J63"/>
          <cell r="K63"/>
          <cell r="L63"/>
          <cell r="M63"/>
          <cell r="N63"/>
          <cell r="O63"/>
          <cell r="P63">
            <v>1</v>
          </cell>
        </row>
        <row r="64">
          <cell r="H64" t="str">
            <v>105447-P.S.R. PERALILLO</v>
          </cell>
          <cell r="I64">
            <v>1</v>
          </cell>
          <cell r="J64"/>
          <cell r="K64"/>
          <cell r="L64"/>
          <cell r="M64"/>
          <cell r="N64"/>
          <cell r="O64"/>
          <cell r="P64">
            <v>1</v>
          </cell>
        </row>
        <row r="65">
          <cell r="H65" t="str">
            <v>105448-P.S.R. SANTA VIRGINIA</v>
          </cell>
          <cell r="I65">
            <v>2</v>
          </cell>
          <cell r="J65"/>
          <cell r="K65"/>
          <cell r="L65"/>
          <cell r="M65"/>
          <cell r="N65"/>
          <cell r="O65"/>
          <cell r="P65">
            <v>2</v>
          </cell>
        </row>
        <row r="66">
          <cell r="H66" t="str">
            <v>105485-P.S.R. PLAN DE HORNOS</v>
          </cell>
          <cell r="I66"/>
          <cell r="J66"/>
          <cell r="K66"/>
          <cell r="L66"/>
          <cell r="M66"/>
          <cell r="N66"/>
          <cell r="O66">
            <v>1</v>
          </cell>
          <cell r="P66">
            <v>1</v>
          </cell>
        </row>
        <row r="67">
          <cell r="H67" t="str">
            <v>105486-P.S.R. TUNGA SUR</v>
          </cell>
          <cell r="I67"/>
          <cell r="J67"/>
          <cell r="K67">
            <v>1</v>
          </cell>
          <cell r="L67">
            <v>1</v>
          </cell>
          <cell r="M67"/>
          <cell r="N67"/>
          <cell r="O67"/>
          <cell r="P67">
            <v>2</v>
          </cell>
        </row>
        <row r="68">
          <cell r="H68" t="str">
            <v>105487-P.S.R. CAÑAS UNO</v>
          </cell>
          <cell r="I68">
            <v>2</v>
          </cell>
          <cell r="J68">
            <v>3</v>
          </cell>
          <cell r="K68">
            <v>3</v>
          </cell>
          <cell r="L68"/>
          <cell r="M68"/>
          <cell r="N68">
            <v>4</v>
          </cell>
          <cell r="O68">
            <v>1</v>
          </cell>
          <cell r="P68">
            <v>13</v>
          </cell>
        </row>
        <row r="69">
          <cell r="H69" t="str">
            <v>105504-P.S.R. SOCAVON</v>
          </cell>
          <cell r="I69">
            <v>2</v>
          </cell>
          <cell r="J69"/>
          <cell r="K69"/>
          <cell r="L69">
            <v>1</v>
          </cell>
          <cell r="M69"/>
          <cell r="N69"/>
          <cell r="O69"/>
          <cell r="P69">
            <v>3</v>
          </cell>
        </row>
        <row r="70">
          <cell r="H70" t="str">
            <v>Total 04201-ILLAPEL</v>
          </cell>
          <cell r="I70">
            <v>15</v>
          </cell>
          <cell r="J70">
            <v>22</v>
          </cell>
          <cell r="K70">
            <v>32</v>
          </cell>
          <cell r="L70">
            <v>16</v>
          </cell>
          <cell r="M70">
            <v>10</v>
          </cell>
          <cell r="N70">
            <v>21</v>
          </cell>
          <cell r="O70">
            <v>25</v>
          </cell>
          <cell r="P70">
            <v>141</v>
          </cell>
        </row>
        <row r="71">
          <cell r="H71" t="str">
            <v>04202-CANELA</v>
          </cell>
          <cell r="I71"/>
          <cell r="J71"/>
          <cell r="K71"/>
          <cell r="L71"/>
          <cell r="M71"/>
          <cell r="N71"/>
          <cell r="O71"/>
          <cell r="P71"/>
        </row>
        <row r="72">
          <cell r="H72" t="str">
            <v>105309-CES. RURAL CANELA</v>
          </cell>
          <cell r="I72">
            <v>8</v>
          </cell>
          <cell r="J72">
            <v>5</v>
          </cell>
          <cell r="K72">
            <v>4</v>
          </cell>
          <cell r="L72">
            <v>5</v>
          </cell>
          <cell r="M72">
            <v>1</v>
          </cell>
          <cell r="N72">
            <v>2</v>
          </cell>
          <cell r="O72">
            <v>6</v>
          </cell>
          <cell r="P72">
            <v>31</v>
          </cell>
        </row>
        <row r="73">
          <cell r="H73" t="str">
            <v xml:space="preserve">105450-P.S.R. MINCHA NORTE            </v>
          </cell>
          <cell r="I73"/>
          <cell r="J73">
            <v>1</v>
          </cell>
          <cell r="K73"/>
          <cell r="L73"/>
          <cell r="M73"/>
          <cell r="N73"/>
          <cell r="O73"/>
          <cell r="P73">
            <v>1</v>
          </cell>
        </row>
        <row r="74">
          <cell r="H74" t="str">
            <v>105484-P.S.R. HUENTELAUQUEN</v>
          </cell>
          <cell r="I74">
            <v>1</v>
          </cell>
          <cell r="J74"/>
          <cell r="K74">
            <v>1</v>
          </cell>
          <cell r="L74"/>
          <cell r="M74">
            <v>1</v>
          </cell>
          <cell r="N74"/>
          <cell r="O74"/>
          <cell r="P74">
            <v>3</v>
          </cell>
        </row>
        <row r="75">
          <cell r="H75" t="str">
            <v>105488-P.S.R. ESPIRITU SANTO</v>
          </cell>
          <cell r="I75">
            <v>1</v>
          </cell>
          <cell r="J75"/>
          <cell r="K75"/>
          <cell r="L75"/>
          <cell r="M75"/>
          <cell r="N75"/>
          <cell r="O75"/>
          <cell r="P75">
            <v>1</v>
          </cell>
        </row>
        <row r="76">
          <cell r="H76" t="str">
            <v>Total 04202-CANELA</v>
          </cell>
          <cell r="I76">
            <v>10</v>
          </cell>
          <cell r="J76">
            <v>6</v>
          </cell>
          <cell r="K76">
            <v>5</v>
          </cell>
          <cell r="L76">
            <v>5</v>
          </cell>
          <cell r="M76">
            <v>2</v>
          </cell>
          <cell r="N76">
            <v>2</v>
          </cell>
          <cell r="O76">
            <v>6</v>
          </cell>
          <cell r="P76">
            <v>36</v>
          </cell>
        </row>
        <row r="77">
          <cell r="H77" t="str">
            <v>04203-LOS VILOS</v>
          </cell>
          <cell r="I77"/>
          <cell r="J77"/>
          <cell r="K77"/>
          <cell r="L77"/>
          <cell r="M77"/>
          <cell r="N77"/>
          <cell r="O77"/>
          <cell r="P77"/>
        </row>
        <row r="78">
          <cell r="H78" t="str">
            <v>105108-HOSPITAL LOS VILOS</v>
          </cell>
          <cell r="I78">
            <v>14</v>
          </cell>
          <cell r="J78">
            <v>17</v>
          </cell>
          <cell r="K78">
            <v>9</v>
          </cell>
          <cell r="L78">
            <v>10</v>
          </cell>
          <cell r="M78">
            <v>21</v>
          </cell>
          <cell r="N78">
            <v>18</v>
          </cell>
          <cell r="O78">
            <v>17</v>
          </cell>
          <cell r="P78">
            <v>106</v>
          </cell>
        </row>
        <row r="79">
          <cell r="H79" t="str">
            <v xml:space="preserve">105478-P.S.R. CAIMANES                   </v>
          </cell>
          <cell r="I79">
            <v>2</v>
          </cell>
          <cell r="J79">
            <v>4</v>
          </cell>
          <cell r="K79">
            <v>1</v>
          </cell>
          <cell r="L79"/>
          <cell r="M79">
            <v>2</v>
          </cell>
          <cell r="N79">
            <v>4</v>
          </cell>
          <cell r="O79">
            <v>6</v>
          </cell>
          <cell r="P79">
            <v>19</v>
          </cell>
        </row>
        <row r="80">
          <cell r="H80" t="str">
            <v>105479-P.S.R. GUANGUALI</v>
          </cell>
          <cell r="I80"/>
          <cell r="J80"/>
          <cell r="K80"/>
          <cell r="L80"/>
          <cell r="M80"/>
          <cell r="N80"/>
          <cell r="O80">
            <v>1</v>
          </cell>
          <cell r="P80">
            <v>1</v>
          </cell>
        </row>
        <row r="81">
          <cell r="H81" t="str">
            <v>105480-P.S.R. QUILIMARI</v>
          </cell>
          <cell r="I81">
            <v>3</v>
          </cell>
          <cell r="J81"/>
          <cell r="K81"/>
          <cell r="L81">
            <v>1</v>
          </cell>
          <cell r="M81">
            <v>2</v>
          </cell>
          <cell r="N81"/>
          <cell r="O81">
            <v>3</v>
          </cell>
          <cell r="P81">
            <v>9</v>
          </cell>
        </row>
        <row r="82">
          <cell r="H82" t="str">
            <v>105511-P.S.R. LOS CONDORES</v>
          </cell>
          <cell r="I82">
            <v>1</v>
          </cell>
          <cell r="J82"/>
          <cell r="K82"/>
          <cell r="L82"/>
          <cell r="M82">
            <v>1</v>
          </cell>
          <cell r="N82"/>
          <cell r="O82"/>
          <cell r="P82">
            <v>2</v>
          </cell>
        </row>
        <row r="83">
          <cell r="H83" t="str">
            <v>Total 04203-LOS VILOS</v>
          </cell>
          <cell r="I83">
            <v>20</v>
          </cell>
          <cell r="J83">
            <v>21</v>
          </cell>
          <cell r="K83">
            <v>10</v>
          </cell>
          <cell r="L83">
            <v>11</v>
          </cell>
          <cell r="M83">
            <v>26</v>
          </cell>
          <cell r="N83">
            <v>22</v>
          </cell>
          <cell r="O83">
            <v>27</v>
          </cell>
          <cell r="P83">
            <v>137</v>
          </cell>
        </row>
        <row r="84">
          <cell r="H84" t="str">
            <v>04204-SALAMANCA</v>
          </cell>
          <cell r="I84"/>
          <cell r="J84"/>
          <cell r="K84"/>
          <cell r="L84"/>
          <cell r="M84"/>
          <cell r="N84"/>
          <cell r="O84"/>
          <cell r="P84"/>
        </row>
        <row r="85">
          <cell r="H85" t="str">
            <v>105104-HOSPITAL SALAMANCA</v>
          </cell>
          <cell r="I85">
            <v>12</v>
          </cell>
          <cell r="J85">
            <v>12</v>
          </cell>
          <cell r="K85">
            <v>16</v>
          </cell>
          <cell r="L85">
            <v>6</v>
          </cell>
          <cell r="M85">
            <v>12</v>
          </cell>
          <cell r="N85">
            <v>7</v>
          </cell>
          <cell r="O85">
            <v>11</v>
          </cell>
          <cell r="P85">
            <v>76</v>
          </cell>
        </row>
        <row r="86">
          <cell r="H86" t="str">
            <v xml:space="preserve">105452-P.S.R. CUNCUMEN                 </v>
          </cell>
          <cell r="I86">
            <v>6</v>
          </cell>
          <cell r="J86">
            <v>5</v>
          </cell>
          <cell r="K86">
            <v>5</v>
          </cell>
          <cell r="L86">
            <v>4</v>
          </cell>
          <cell r="M86">
            <v>10</v>
          </cell>
          <cell r="N86">
            <v>4</v>
          </cell>
          <cell r="O86"/>
          <cell r="P86">
            <v>34</v>
          </cell>
        </row>
        <row r="87">
          <cell r="H87" t="str">
            <v>105453-P.S.R. TRANQUILLA</v>
          </cell>
          <cell r="I87"/>
          <cell r="J87"/>
          <cell r="K87"/>
          <cell r="L87"/>
          <cell r="M87">
            <v>2</v>
          </cell>
          <cell r="N87">
            <v>2</v>
          </cell>
          <cell r="O87">
            <v>1</v>
          </cell>
          <cell r="P87">
            <v>5</v>
          </cell>
        </row>
        <row r="88">
          <cell r="H88" t="str">
            <v>105455-P.S.R. CHILLEPIN</v>
          </cell>
          <cell r="I88">
            <v>2</v>
          </cell>
          <cell r="J88"/>
          <cell r="K88"/>
          <cell r="L88"/>
          <cell r="M88"/>
          <cell r="N88">
            <v>1</v>
          </cell>
          <cell r="O88">
            <v>1</v>
          </cell>
          <cell r="P88">
            <v>4</v>
          </cell>
        </row>
        <row r="89">
          <cell r="H89" t="str">
            <v>105456-P.S.R. LLIMPO</v>
          </cell>
          <cell r="I89">
            <v>3</v>
          </cell>
          <cell r="J89"/>
          <cell r="K89">
            <v>2</v>
          </cell>
          <cell r="L89"/>
          <cell r="M89">
            <v>1</v>
          </cell>
          <cell r="N89">
            <v>1</v>
          </cell>
          <cell r="O89"/>
          <cell r="P89">
            <v>7</v>
          </cell>
        </row>
        <row r="90">
          <cell r="H90" t="str">
            <v>105457-P.S.R. SAN AGUSTIN</v>
          </cell>
          <cell r="I90"/>
          <cell r="J90"/>
          <cell r="K90"/>
          <cell r="L90"/>
          <cell r="M90">
            <v>1</v>
          </cell>
          <cell r="N90"/>
          <cell r="O90"/>
          <cell r="P90">
            <v>1</v>
          </cell>
        </row>
        <row r="91">
          <cell r="H91" t="str">
            <v>105458-P.S.R. TAHUINCO</v>
          </cell>
          <cell r="I91"/>
          <cell r="J91">
            <v>1</v>
          </cell>
          <cell r="K91">
            <v>2</v>
          </cell>
          <cell r="L91"/>
          <cell r="M91"/>
          <cell r="N91"/>
          <cell r="O91"/>
          <cell r="P91">
            <v>3</v>
          </cell>
        </row>
        <row r="92">
          <cell r="H92" t="str">
            <v>105491-P.S.R. QUELEN BAJO</v>
          </cell>
          <cell r="I92"/>
          <cell r="J92"/>
          <cell r="K92"/>
          <cell r="L92">
            <v>1</v>
          </cell>
          <cell r="M92">
            <v>1</v>
          </cell>
          <cell r="N92"/>
          <cell r="O92">
            <v>1</v>
          </cell>
          <cell r="P92">
            <v>3</v>
          </cell>
        </row>
        <row r="93">
          <cell r="H93" t="str">
            <v>105492-P.S.R. CAMISA</v>
          </cell>
          <cell r="I93"/>
          <cell r="J93"/>
          <cell r="K93"/>
          <cell r="L93"/>
          <cell r="M93"/>
          <cell r="N93">
            <v>1</v>
          </cell>
          <cell r="O93"/>
          <cell r="P93">
            <v>1</v>
          </cell>
        </row>
        <row r="94">
          <cell r="H94" t="str">
            <v>105501-P.S.R. ARBOLEDA GRANDE</v>
          </cell>
          <cell r="I94">
            <v>2</v>
          </cell>
          <cell r="J94">
            <v>1</v>
          </cell>
          <cell r="K94">
            <v>2</v>
          </cell>
          <cell r="L94">
            <v>1</v>
          </cell>
          <cell r="M94"/>
          <cell r="N94">
            <v>1</v>
          </cell>
          <cell r="O94">
            <v>1</v>
          </cell>
          <cell r="P94">
            <v>8</v>
          </cell>
        </row>
        <row r="95">
          <cell r="H95" t="str">
            <v>Total 04204-SALAMANCA</v>
          </cell>
          <cell r="I95">
            <v>25</v>
          </cell>
          <cell r="J95">
            <v>19</v>
          </cell>
          <cell r="K95">
            <v>27</v>
          </cell>
          <cell r="L95">
            <v>12</v>
          </cell>
          <cell r="M95">
            <v>27</v>
          </cell>
          <cell r="N95">
            <v>17</v>
          </cell>
          <cell r="O95">
            <v>15</v>
          </cell>
          <cell r="P95">
            <v>142</v>
          </cell>
        </row>
        <row r="96">
          <cell r="H96" t="str">
            <v>04301-OVALLE</v>
          </cell>
          <cell r="I96"/>
          <cell r="J96"/>
          <cell r="K96"/>
          <cell r="L96"/>
          <cell r="M96"/>
          <cell r="N96"/>
          <cell r="O96"/>
          <cell r="P96"/>
        </row>
        <row r="97">
          <cell r="H97" t="str">
            <v>105315-CES. RURAL C. DE TAMAYA</v>
          </cell>
          <cell r="I97">
            <v>6</v>
          </cell>
          <cell r="J97">
            <v>4</v>
          </cell>
          <cell r="K97">
            <v>6</v>
          </cell>
          <cell r="L97">
            <v>3</v>
          </cell>
          <cell r="M97">
            <v>5</v>
          </cell>
          <cell r="N97">
            <v>7</v>
          </cell>
          <cell r="O97">
            <v>6</v>
          </cell>
          <cell r="P97">
            <v>37</v>
          </cell>
        </row>
        <row r="98">
          <cell r="H98" t="str">
            <v>105317-CES. JORGE JORDAN D.</v>
          </cell>
          <cell r="I98">
            <v>26</v>
          </cell>
          <cell r="J98">
            <v>24</v>
          </cell>
          <cell r="K98">
            <v>27</v>
          </cell>
          <cell r="L98">
            <v>16</v>
          </cell>
          <cell r="M98">
            <v>28</v>
          </cell>
          <cell r="N98">
            <v>27</v>
          </cell>
          <cell r="O98">
            <v>22</v>
          </cell>
          <cell r="P98">
            <v>170</v>
          </cell>
        </row>
        <row r="99">
          <cell r="H99" t="str">
            <v>105322-CES. MARCOS MACUADA</v>
          </cell>
          <cell r="I99">
            <v>47</v>
          </cell>
          <cell r="J99">
            <v>46</v>
          </cell>
          <cell r="K99">
            <v>45</v>
          </cell>
          <cell r="L99">
            <v>40</v>
          </cell>
          <cell r="M99">
            <v>35</v>
          </cell>
          <cell r="N99">
            <v>38</v>
          </cell>
          <cell r="O99">
            <v>36</v>
          </cell>
          <cell r="P99">
            <v>287</v>
          </cell>
        </row>
        <row r="100">
          <cell r="H100" t="str">
            <v>105324-CES. SOTAQUI</v>
          </cell>
          <cell r="I100">
            <v>8</v>
          </cell>
          <cell r="J100">
            <v>2</v>
          </cell>
          <cell r="K100">
            <v>3</v>
          </cell>
          <cell r="L100">
            <v>7</v>
          </cell>
          <cell r="M100">
            <v>4</v>
          </cell>
          <cell r="N100">
            <v>8</v>
          </cell>
          <cell r="O100">
            <v>6</v>
          </cell>
          <cell r="P100">
            <v>38</v>
          </cell>
        </row>
        <row r="101">
          <cell r="H101" t="str">
            <v>105415-P.S.R. BARRAZA</v>
          </cell>
          <cell r="I101"/>
          <cell r="J101">
            <v>1</v>
          </cell>
          <cell r="K101"/>
          <cell r="L101"/>
          <cell r="M101"/>
          <cell r="N101"/>
          <cell r="O101"/>
          <cell r="P101">
            <v>1</v>
          </cell>
        </row>
        <row r="102">
          <cell r="H102" t="str">
            <v xml:space="preserve">105416-P.S.R. CAMARICO                  </v>
          </cell>
          <cell r="I102"/>
          <cell r="J102"/>
          <cell r="K102">
            <v>2</v>
          </cell>
          <cell r="L102">
            <v>1</v>
          </cell>
          <cell r="M102"/>
          <cell r="N102">
            <v>3</v>
          </cell>
          <cell r="O102">
            <v>1</v>
          </cell>
          <cell r="P102">
            <v>7</v>
          </cell>
        </row>
        <row r="103">
          <cell r="H103" t="str">
            <v>105417-P.S.R. ALCONES BAJOS</v>
          </cell>
          <cell r="I103">
            <v>1</v>
          </cell>
          <cell r="J103"/>
          <cell r="K103">
            <v>2</v>
          </cell>
          <cell r="L103">
            <v>1</v>
          </cell>
          <cell r="M103">
            <v>1</v>
          </cell>
          <cell r="N103"/>
          <cell r="O103"/>
          <cell r="P103">
            <v>5</v>
          </cell>
        </row>
        <row r="104">
          <cell r="H104" t="str">
            <v>105420-P.S.R. LIMARI</v>
          </cell>
          <cell r="I104">
            <v>2</v>
          </cell>
          <cell r="J104">
            <v>1</v>
          </cell>
          <cell r="K104"/>
          <cell r="L104">
            <v>1</v>
          </cell>
          <cell r="M104">
            <v>4</v>
          </cell>
          <cell r="N104"/>
          <cell r="O104">
            <v>1</v>
          </cell>
          <cell r="P104">
            <v>9</v>
          </cell>
        </row>
        <row r="105">
          <cell r="H105" t="str">
            <v>105422-P.S.R. HORNILLOS</v>
          </cell>
          <cell r="I105"/>
          <cell r="J105"/>
          <cell r="K105"/>
          <cell r="L105">
            <v>1</v>
          </cell>
          <cell r="M105"/>
          <cell r="N105"/>
          <cell r="O105"/>
          <cell r="P105">
            <v>1</v>
          </cell>
        </row>
        <row r="106">
          <cell r="H106" t="str">
            <v>105437-P.S.R. CHALINGA</v>
          </cell>
          <cell r="I106"/>
          <cell r="J106"/>
          <cell r="K106"/>
          <cell r="L106"/>
          <cell r="M106"/>
          <cell r="N106">
            <v>2</v>
          </cell>
          <cell r="O106"/>
          <cell r="P106">
            <v>2</v>
          </cell>
        </row>
        <row r="107">
          <cell r="H107" t="str">
            <v>105507-P.S.R. HUAMALATA</v>
          </cell>
          <cell r="I107">
            <v>1</v>
          </cell>
          <cell r="J107">
            <v>3</v>
          </cell>
          <cell r="K107">
            <v>2</v>
          </cell>
          <cell r="L107">
            <v>1</v>
          </cell>
          <cell r="M107"/>
          <cell r="N107">
            <v>1</v>
          </cell>
          <cell r="O107">
            <v>1</v>
          </cell>
          <cell r="P107">
            <v>9</v>
          </cell>
        </row>
        <row r="108">
          <cell r="H108" t="str">
            <v>105510-P.S.R. RECOLETA</v>
          </cell>
          <cell r="I108">
            <v>1</v>
          </cell>
          <cell r="J108"/>
          <cell r="K108">
            <v>1</v>
          </cell>
          <cell r="L108"/>
          <cell r="M108"/>
          <cell r="N108"/>
          <cell r="O108">
            <v>1</v>
          </cell>
          <cell r="P108">
            <v>3</v>
          </cell>
        </row>
        <row r="109">
          <cell r="H109" t="str">
            <v>105722-CECOF SAN JOSE DE LA DEHESA</v>
          </cell>
          <cell r="I109">
            <v>7</v>
          </cell>
          <cell r="J109">
            <v>6</v>
          </cell>
          <cell r="K109">
            <v>4</v>
          </cell>
          <cell r="L109">
            <v>3</v>
          </cell>
          <cell r="M109">
            <v>8</v>
          </cell>
          <cell r="N109">
            <v>4</v>
          </cell>
          <cell r="O109">
            <v>5</v>
          </cell>
          <cell r="P109">
            <v>37</v>
          </cell>
        </row>
        <row r="110">
          <cell r="H110" t="str">
            <v>105723-CECOF LIMARI</v>
          </cell>
          <cell r="I110">
            <v>5</v>
          </cell>
          <cell r="J110">
            <v>6</v>
          </cell>
          <cell r="K110">
            <v>3</v>
          </cell>
          <cell r="L110">
            <v>3</v>
          </cell>
          <cell r="M110">
            <v>4</v>
          </cell>
          <cell r="N110">
            <v>2</v>
          </cell>
          <cell r="O110">
            <v>2</v>
          </cell>
          <cell r="P110">
            <v>25</v>
          </cell>
        </row>
        <row r="111">
          <cell r="H111" t="str">
            <v>200258-CECOF LOS COPIHUES</v>
          </cell>
          <cell r="I111">
            <v>2</v>
          </cell>
          <cell r="J111">
            <v>2</v>
          </cell>
          <cell r="K111">
            <v>2</v>
          </cell>
          <cell r="L111">
            <v>6</v>
          </cell>
          <cell r="M111">
            <v>4</v>
          </cell>
          <cell r="N111">
            <v>5</v>
          </cell>
          <cell r="O111">
            <v>3</v>
          </cell>
          <cell r="P111">
            <v>24</v>
          </cell>
        </row>
        <row r="112">
          <cell r="H112" t="str">
            <v>Total 04301-OVALLE</v>
          </cell>
          <cell r="I112">
            <v>106</v>
          </cell>
          <cell r="J112">
            <v>95</v>
          </cell>
          <cell r="K112">
            <v>97</v>
          </cell>
          <cell r="L112">
            <v>83</v>
          </cell>
          <cell r="M112">
            <v>93</v>
          </cell>
          <cell r="N112">
            <v>97</v>
          </cell>
          <cell r="O112">
            <v>84</v>
          </cell>
          <cell r="P112">
            <v>655</v>
          </cell>
        </row>
        <row r="113">
          <cell r="H113" t="str">
            <v>04302-COMBARBALÁ</v>
          </cell>
          <cell r="I113"/>
          <cell r="J113"/>
          <cell r="K113"/>
          <cell r="L113"/>
          <cell r="M113"/>
          <cell r="N113"/>
          <cell r="O113"/>
          <cell r="P113"/>
        </row>
        <row r="114">
          <cell r="H114" t="str">
            <v>105105-HOSPITAL COMBARBALA</v>
          </cell>
          <cell r="I114">
            <v>3</v>
          </cell>
          <cell r="J114">
            <v>1</v>
          </cell>
          <cell r="K114">
            <v>6</v>
          </cell>
          <cell r="L114">
            <v>6</v>
          </cell>
          <cell r="M114">
            <v>4</v>
          </cell>
          <cell r="N114">
            <v>1</v>
          </cell>
          <cell r="O114">
            <v>3</v>
          </cell>
          <cell r="P114">
            <v>24</v>
          </cell>
        </row>
        <row r="115">
          <cell r="H115" t="str">
            <v>105434-P.S.R. SAN MARCOS</v>
          </cell>
          <cell r="I115"/>
          <cell r="J115"/>
          <cell r="K115"/>
          <cell r="L115"/>
          <cell r="M115"/>
          <cell r="N115">
            <v>1</v>
          </cell>
          <cell r="O115"/>
          <cell r="P115">
            <v>1</v>
          </cell>
        </row>
        <row r="116">
          <cell r="H116" t="str">
            <v>105441-P.S.R. MANQUEHUA</v>
          </cell>
          <cell r="I116"/>
          <cell r="J116"/>
          <cell r="K116"/>
          <cell r="L116">
            <v>1</v>
          </cell>
          <cell r="M116"/>
          <cell r="N116">
            <v>1</v>
          </cell>
          <cell r="O116"/>
          <cell r="P116">
            <v>2</v>
          </cell>
        </row>
        <row r="117">
          <cell r="H117" t="str">
            <v xml:space="preserve">105459-P.S.R. BARRANCAS                </v>
          </cell>
          <cell r="I117">
            <v>1</v>
          </cell>
          <cell r="J117">
            <v>1</v>
          </cell>
          <cell r="K117"/>
          <cell r="L117">
            <v>1</v>
          </cell>
          <cell r="M117"/>
          <cell r="N117"/>
          <cell r="O117"/>
          <cell r="P117">
            <v>3</v>
          </cell>
        </row>
        <row r="118">
          <cell r="H118" t="str">
            <v>105460-P.S.R. COGOTI 18</v>
          </cell>
          <cell r="I118">
            <v>1</v>
          </cell>
          <cell r="J118"/>
          <cell r="K118"/>
          <cell r="L118">
            <v>1</v>
          </cell>
          <cell r="M118"/>
          <cell r="N118"/>
          <cell r="O118"/>
          <cell r="P118">
            <v>2</v>
          </cell>
        </row>
        <row r="119">
          <cell r="H119" t="str">
            <v>105462-P.S.R. EL SAUCE</v>
          </cell>
          <cell r="I119"/>
          <cell r="J119"/>
          <cell r="K119"/>
          <cell r="L119"/>
          <cell r="M119">
            <v>1</v>
          </cell>
          <cell r="N119"/>
          <cell r="O119"/>
          <cell r="P119">
            <v>1</v>
          </cell>
        </row>
        <row r="120">
          <cell r="H120" t="str">
            <v>105463-P.S.R. QUILITAPIA</v>
          </cell>
          <cell r="I120"/>
          <cell r="J120">
            <v>1</v>
          </cell>
          <cell r="K120"/>
          <cell r="L120"/>
          <cell r="M120"/>
          <cell r="N120"/>
          <cell r="O120">
            <v>1</v>
          </cell>
          <cell r="P120">
            <v>2</v>
          </cell>
        </row>
        <row r="121">
          <cell r="H121" t="str">
            <v>105465-P.S.R. RAMADILLA</v>
          </cell>
          <cell r="I121">
            <v>1</v>
          </cell>
          <cell r="J121"/>
          <cell r="K121"/>
          <cell r="L121">
            <v>2</v>
          </cell>
          <cell r="M121"/>
          <cell r="N121"/>
          <cell r="O121"/>
          <cell r="P121">
            <v>3</v>
          </cell>
        </row>
        <row r="122">
          <cell r="H122" t="str">
            <v>105466-P.S.R. VALLE HERMOSO</v>
          </cell>
          <cell r="I122"/>
          <cell r="J122"/>
          <cell r="K122"/>
          <cell r="L122">
            <v>2</v>
          </cell>
          <cell r="M122"/>
          <cell r="N122">
            <v>1</v>
          </cell>
          <cell r="O122"/>
          <cell r="P122">
            <v>3</v>
          </cell>
        </row>
        <row r="123">
          <cell r="H123" t="str">
            <v>Total 04302-COMBARBALÁ</v>
          </cell>
          <cell r="I123">
            <v>6</v>
          </cell>
          <cell r="J123">
            <v>3</v>
          </cell>
          <cell r="K123">
            <v>6</v>
          </cell>
          <cell r="L123">
            <v>13</v>
          </cell>
          <cell r="M123">
            <v>5</v>
          </cell>
          <cell r="N123">
            <v>4</v>
          </cell>
          <cell r="O123">
            <v>4</v>
          </cell>
          <cell r="P123">
            <v>41</v>
          </cell>
        </row>
        <row r="124">
          <cell r="H124" t="str">
            <v>04304-MONTE PATRIA</v>
          </cell>
          <cell r="I124"/>
          <cell r="J124"/>
          <cell r="K124"/>
          <cell r="L124"/>
          <cell r="M124"/>
          <cell r="N124"/>
          <cell r="O124"/>
          <cell r="P124"/>
        </row>
        <row r="125">
          <cell r="H125" t="str">
            <v>105307-CES. RURAL MONTE PATRIA</v>
          </cell>
          <cell r="I125">
            <v>7</v>
          </cell>
          <cell r="J125">
            <v>7</v>
          </cell>
          <cell r="K125">
            <v>14</v>
          </cell>
          <cell r="L125">
            <v>7</v>
          </cell>
          <cell r="M125">
            <v>11</v>
          </cell>
          <cell r="N125">
            <v>10</v>
          </cell>
          <cell r="O125">
            <v>9</v>
          </cell>
          <cell r="P125">
            <v>65</v>
          </cell>
        </row>
        <row r="126">
          <cell r="H126" t="str">
            <v>105311-CES. RURAL CHAÑARAL ALTO</v>
          </cell>
          <cell r="I126">
            <v>5</v>
          </cell>
          <cell r="J126">
            <v>2</v>
          </cell>
          <cell r="K126">
            <v>4</v>
          </cell>
          <cell r="L126">
            <v>5</v>
          </cell>
          <cell r="M126"/>
          <cell r="N126">
            <v>1</v>
          </cell>
          <cell r="O126">
            <v>7</v>
          </cell>
          <cell r="P126">
            <v>24</v>
          </cell>
        </row>
        <row r="127">
          <cell r="H127" t="str">
            <v>105312-CES. RURAL CAREN</v>
          </cell>
          <cell r="I127">
            <v>3</v>
          </cell>
          <cell r="J127"/>
          <cell r="K127"/>
          <cell r="L127">
            <v>2</v>
          </cell>
          <cell r="M127">
            <v>2</v>
          </cell>
          <cell r="N127">
            <v>6</v>
          </cell>
          <cell r="O127">
            <v>7</v>
          </cell>
          <cell r="P127">
            <v>20</v>
          </cell>
        </row>
        <row r="128">
          <cell r="H128" t="str">
            <v>105318-CES. RURAL EL PALQUI</v>
          </cell>
          <cell r="I128">
            <v>7</v>
          </cell>
          <cell r="J128">
            <v>8</v>
          </cell>
          <cell r="K128">
            <v>15</v>
          </cell>
          <cell r="L128">
            <v>10</v>
          </cell>
          <cell r="M128">
            <v>14</v>
          </cell>
          <cell r="N128">
            <v>8</v>
          </cell>
          <cell r="O128">
            <v>7</v>
          </cell>
          <cell r="P128">
            <v>69</v>
          </cell>
        </row>
        <row r="129">
          <cell r="H129" t="str">
            <v>105428-P.S.R. HUATULAME</v>
          </cell>
          <cell r="I129"/>
          <cell r="J129"/>
          <cell r="K129">
            <v>1</v>
          </cell>
          <cell r="L129">
            <v>1</v>
          </cell>
          <cell r="M129">
            <v>1</v>
          </cell>
          <cell r="N129">
            <v>1</v>
          </cell>
          <cell r="O129">
            <v>1</v>
          </cell>
          <cell r="P129">
            <v>5</v>
          </cell>
        </row>
        <row r="130">
          <cell r="H130" t="str">
            <v>105430-P.S.R. MIALQUI</v>
          </cell>
          <cell r="I130"/>
          <cell r="J130"/>
          <cell r="K130"/>
          <cell r="L130">
            <v>2</v>
          </cell>
          <cell r="M130"/>
          <cell r="N130"/>
          <cell r="O130"/>
          <cell r="P130">
            <v>2</v>
          </cell>
        </row>
        <row r="131">
          <cell r="H131" t="str">
            <v>105431-P.S.R. PEDREGAL</v>
          </cell>
          <cell r="I131"/>
          <cell r="J131"/>
          <cell r="K131"/>
          <cell r="L131">
            <v>2</v>
          </cell>
          <cell r="M131"/>
          <cell r="N131"/>
          <cell r="O131"/>
          <cell r="P131">
            <v>2</v>
          </cell>
        </row>
        <row r="132">
          <cell r="H132" t="str">
            <v>105432-P.S.R. RAPEL</v>
          </cell>
          <cell r="I132"/>
          <cell r="J132"/>
          <cell r="K132">
            <v>1</v>
          </cell>
          <cell r="L132"/>
          <cell r="M132"/>
          <cell r="N132">
            <v>1</v>
          </cell>
          <cell r="O132"/>
          <cell r="P132">
            <v>2</v>
          </cell>
        </row>
        <row r="133">
          <cell r="H133" t="str">
            <v>105435-P.S.R. TULAHUEN</v>
          </cell>
          <cell r="I133"/>
          <cell r="J133">
            <v>1</v>
          </cell>
          <cell r="K133">
            <v>1</v>
          </cell>
          <cell r="L133">
            <v>1</v>
          </cell>
          <cell r="M133"/>
          <cell r="N133"/>
          <cell r="O133"/>
          <cell r="P133">
            <v>3</v>
          </cell>
        </row>
        <row r="134">
          <cell r="H134" t="str">
            <v>105436-P.S.R. EL MAITEN</v>
          </cell>
          <cell r="I134">
            <v>1</v>
          </cell>
          <cell r="J134"/>
          <cell r="K134"/>
          <cell r="L134"/>
          <cell r="M134"/>
          <cell r="N134"/>
          <cell r="O134"/>
          <cell r="P134">
            <v>1</v>
          </cell>
        </row>
        <row r="135">
          <cell r="H135" t="str">
            <v>Total 04304-MONTE PATRIA</v>
          </cell>
          <cell r="I135">
            <v>23</v>
          </cell>
          <cell r="J135">
            <v>18</v>
          </cell>
          <cell r="K135">
            <v>36</v>
          </cell>
          <cell r="L135">
            <v>30</v>
          </cell>
          <cell r="M135">
            <v>28</v>
          </cell>
          <cell r="N135">
            <v>27</v>
          </cell>
          <cell r="O135">
            <v>31</v>
          </cell>
          <cell r="P135">
            <v>193</v>
          </cell>
        </row>
        <row r="136">
          <cell r="H136" t="str">
            <v>04304-PUNITAQUI</v>
          </cell>
          <cell r="I136"/>
          <cell r="J136"/>
          <cell r="K136"/>
          <cell r="L136"/>
          <cell r="M136"/>
          <cell r="N136"/>
          <cell r="O136"/>
          <cell r="P136"/>
        </row>
        <row r="137">
          <cell r="H137" t="str">
            <v>105308-CES. RURAL PUNITAQUI</v>
          </cell>
          <cell r="I137">
            <v>17</v>
          </cell>
          <cell r="J137">
            <v>11</v>
          </cell>
          <cell r="K137">
            <v>13</v>
          </cell>
          <cell r="L137">
            <v>13</v>
          </cell>
          <cell r="M137">
            <v>6</v>
          </cell>
          <cell r="N137">
            <v>12</v>
          </cell>
          <cell r="O137">
            <v>12</v>
          </cell>
          <cell r="P137">
            <v>84</v>
          </cell>
        </row>
        <row r="138">
          <cell r="H138" t="str">
            <v>Total 04304-PUNITAQUI</v>
          </cell>
          <cell r="I138">
            <v>17</v>
          </cell>
          <cell r="J138">
            <v>11</v>
          </cell>
          <cell r="K138">
            <v>13</v>
          </cell>
          <cell r="L138">
            <v>13</v>
          </cell>
          <cell r="M138">
            <v>6</v>
          </cell>
          <cell r="N138">
            <v>12</v>
          </cell>
          <cell r="O138">
            <v>12</v>
          </cell>
          <cell r="P138">
            <v>84</v>
          </cell>
        </row>
        <row r="139">
          <cell r="H139" t="str">
            <v>04305-RIO HURTADO</v>
          </cell>
          <cell r="I139"/>
          <cell r="J139"/>
          <cell r="K139"/>
          <cell r="L139"/>
          <cell r="M139"/>
          <cell r="N139"/>
          <cell r="O139"/>
          <cell r="P139"/>
        </row>
        <row r="140">
          <cell r="H140" t="str">
            <v>105310-CES. RURAL PICHASCA</v>
          </cell>
          <cell r="I140">
            <v>3</v>
          </cell>
          <cell r="J140">
            <v>1</v>
          </cell>
          <cell r="K140">
            <v>3</v>
          </cell>
          <cell r="L140"/>
          <cell r="M140">
            <v>1</v>
          </cell>
          <cell r="N140">
            <v>1</v>
          </cell>
          <cell r="O140"/>
          <cell r="P140">
            <v>9</v>
          </cell>
        </row>
        <row r="141">
          <cell r="H141" t="str">
            <v>105411-P.S.R. LAS BREAS</v>
          </cell>
          <cell r="I141">
            <v>1</v>
          </cell>
          <cell r="J141"/>
          <cell r="K141"/>
          <cell r="L141"/>
          <cell r="M141"/>
          <cell r="N141">
            <v>1</v>
          </cell>
          <cell r="O141">
            <v>1</v>
          </cell>
          <cell r="P141">
            <v>3</v>
          </cell>
        </row>
        <row r="142">
          <cell r="H142" t="str">
            <v>105413-P.S.R. SAMO ALTO</v>
          </cell>
          <cell r="I142"/>
          <cell r="J142"/>
          <cell r="K142">
            <v>2</v>
          </cell>
          <cell r="L142">
            <v>1</v>
          </cell>
          <cell r="M142"/>
          <cell r="N142"/>
          <cell r="O142"/>
          <cell r="P142">
            <v>3</v>
          </cell>
        </row>
        <row r="143">
          <cell r="H143" t="str">
            <v>105414-P.S.R. SERON</v>
          </cell>
          <cell r="I143"/>
          <cell r="J143"/>
          <cell r="K143">
            <v>1</v>
          </cell>
          <cell r="L143"/>
          <cell r="M143">
            <v>1</v>
          </cell>
          <cell r="N143">
            <v>1</v>
          </cell>
          <cell r="O143">
            <v>2</v>
          </cell>
          <cell r="P143">
            <v>5</v>
          </cell>
        </row>
        <row r="144">
          <cell r="H144" t="str">
            <v>105503-P.S.R. TABAQUEROS</v>
          </cell>
          <cell r="I144"/>
          <cell r="J144"/>
          <cell r="K144"/>
          <cell r="L144"/>
          <cell r="M144"/>
          <cell r="N144">
            <v>1</v>
          </cell>
          <cell r="O144"/>
          <cell r="P144">
            <v>1</v>
          </cell>
        </row>
        <row r="145">
          <cell r="H145" t="str">
            <v>Total 04305-RIO HURTADO</v>
          </cell>
          <cell r="I145">
            <v>4</v>
          </cell>
          <cell r="J145">
            <v>1</v>
          </cell>
          <cell r="K145">
            <v>6</v>
          </cell>
          <cell r="L145">
            <v>1</v>
          </cell>
          <cell r="M145">
            <v>2</v>
          </cell>
          <cell r="N145">
            <v>4</v>
          </cell>
          <cell r="O145">
            <v>3</v>
          </cell>
          <cell r="P145">
            <v>21</v>
          </cell>
        </row>
        <row r="146">
          <cell r="H146" t="str">
            <v>Total general</v>
          </cell>
          <cell r="I146">
            <v>670</v>
          </cell>
          <cell r="J146">
            <v>485</v>
          </cell>
          <cell r="K146">
            <v>729</v>
          </cell>
          <cell r="L146">
            <v>486</v>
          </cell>
          <cell r="M146">
            <v>605</v>
          </cell>
          <cell r="N146">
            <v>557</v>
          </cell>
          <cell r="O146">
            <v>593</v>
          </cell>
          <cell r="P146">
            <v>4125</v>
          </cell>
        </row>
      </sheetData>
      <sheetData sheetId="25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</row>
        <row r="6">
          <cell r="H6" t="str">
            <v>105300-CES. CARDENAL CARO</v>
          </cell>
          <cell r="I6">
            <v>30</v>
          </cell>
          <cell r="J6">
            <v>19</v>
          </cell>
          <cell r="K6">
            <v>36</v>
          </cell>
          <cell r="L6">
            <v>32</v>
          </cell>
          <cell r="M6">
            <v>24</v>
          </cell>
          <cell r="N6">
            <v>22</v>
          </cell>
          <cell r="O6">
            <v>16</v>
          </cell>
          <cell r="P6">
            <v>179</v>
          </cell>
        </row>
        <row r="7">
          <cell r="H7" t="str">
            <v>105301-CES. LAS COMPAÑIAS</v>
          </cell>
          <cell r="I7">
            <v>40</v>
          </cell>
          <cell r="J7">
            <v>19</v>
          </cell>
          <cell r="K7">
            <v>29</v>
          </cell>
          <cell r="L7">
            <v>28</v>
          </cell>
          <cell r="M7">
            <v>15</v>
          </cell>
          <cell r="N7">
            <v>21</v>
          </cell>
          <cell r="O7">
            <v>27</v>
          </cell>
          <cell r="P7">
            <v>179</v>
          </cell>
        </row>
        <row r="8">
          <cell r="H8" t="str">
            <v>105302-CES. PEDRO AGUIRRE C.</v>
          </cell>
          <cell r="I8">
            <v>36</v>
          </cell>
          <cell r="J8">
            <v>30</v>
          </cell>
          <cell r="K8">
            <v>38</v>
          </cell>
          <cell r="L8">
            <v>19</v>
          </cell>
          <cell r="M8">
            <v>27</v>
          </cell>
          <cell r="N8">
            <v>26</v>
          </cell>
          <cell r="O8">
            <v>35</v>
          </cell>
          <cell r="P8">
            <v>211</v>
          </cell>
        </row>
        <row r="9">
          <cell r="H9" t="str">
            <v>105313-CES. SCHAFFHAUSER</v>
          </cell>
          <cell r="I9">
            <v>37</v>
          </cell>
          <cell r="J9">
            <v>25</v>
          </cell>
          <cell r="K9">
            <v>53</v>
          </cell>
          <cell r="L9">
            <v>29</v>
          </cell>
          <cell r="M9">
            <v>45</v>
          </cell>
          <cell r="N9">
            <v>30</v>
          </cell>
          <cell r="O9">
            <v>31</v>
          </cell>
          <cell r="P9">
            <v>250</v>
          </cell>
        </row>
        <row r="10">
          <cell r="H10" t="str">
            <v>105319-CES. CARDENAL R.S.H.</v>
          </cell>
          <cell r="I10">
            <v>40</v>
          </cell>
          <cell r="J10">
            <v>22</v>
          </cell>
          <cell r="K10">
            <v>39</v>
          </cell>
          <cell r="L10">
            <v>17</v>
          </cell>
          <cell r="M10">
            <v>27</v>
          </cell>
          <cell r="N10">
            <v>27</v>
          </cell>
          <cell r="O10">
            <v>25</v>
          </cell>
          <cell r="P10">
            <v>197</v>
          </cell>
        </row>
        <row r="11">
          <cell r="H11" t="str">
            <v>105325-CESFAM JUAN PABLO II</v>
          </cell>
          <cell r="I11">
            <v>35</v>
          </cell>
          <cell r="J11">
            <v>17</v>
          </cell>
          <cell r="K11">
            <v>37</v>
          </cell>
          <cell r="L11">
            <v>25</v>
          </cell>
          <cell r="M11">
            <v>36</v>
          </cell>
          <cell r="N11">
            <v>23</v>
          </cell>
          <cell r="O11">
            <v>34</v>
          </cell>
          <cell r="P11">
            <v>207</v>
          </cell>
        </row>
        <row r="12">
          <cell r="H12" t="str">
            <v xml:space="preserve">105400-P.S.R. ALGARROBITO            </v>
          </cell>
          <cell r="I12"/>
          <cell r="J12">
            <v>3</v>
          </cell>
          <cell r="K12">
            <v>4</v>
          </cell>
          <cell r="L12">
            <v>4</v>
          </cell>
          <cell r="M12"/>
          <cell r="N12">
            <v>1</v>
          </cell>
          <cell r="O12">
            <v>1</v>
          </cell>
          <cell r="P12">
            <v>13</v>
          </cell>
        </row>
        <row r="13">
          <cell r="H13" t="str">
            <v>105401-P.S.R. LAS ROJAS</v>
          </cell>
          <cell r="I13">
            <v>1</v>
          </cell>
          <cell r="J13">
            <v>2</v>
          </cell>
          <cell r="K13"/>
          <cell r="L13"/>
          <cell r="M13"/>
          <cell r="N13"/>
          <cell r="O13"/>
          <cell r="P13">
            <v>3</v>
          </cell>
        </row>
        <row r="14">
          <cell r="H14" t="str">
            <v>105402-P.S.R. EL ROMERO</v>
          </cell>
          <cell r="I14">
            <v>2</v>
          </cell>
          <cell r="J14"/>
          <cell r="K14">
            <v>2</v>
          </cell>
          <cell r="L14">
            <v>2</v>
          </cell>
          <cell r="M14">
            <v>1</v>
          </cell>
          <cell r="N14"/>
          <cell r="O14"/>
          <cell r="P14">
            <v>7</v>
          </cell>
        </row>
        <row r="15">
          <cell r="H15" t="str">
            <v>105499-P.S.R. LAMBERT</v>
          </cell>
          <cell r="I15"/>
          <cell r="J15">
            <v>1</v>
          </cell>
          <cell r="K15"/>
          <cell r="L15">
            <v>1</v>
          </cell>
          <cell r="M15"/>
          <cell r="N15"/>
          <cell r="O15"/>
          <cell r="P15">
            <v>2</v>
          </cell>
        </row>
        <row r="16">
          <cell r="H16" t="str">
            <v>105700-CECOF VILLA EL INDIO</v>
          </cell>
          <cell r="I16">
            <v>2</v>
          </cell>
          <cell r="J16">
            <v>1</v>
          </cell>
          <cell r="K16">
            <v>5</v>
          </cell>
          <cell r="L16">
            <v>3</v>
          </cell>
          <cell r="M16"/>
          <cell r="N16">
            <v>3</v>
          </cell>
          <cell r="O16">
            <v>2</v>
          </cell>
          <cell r="P16">
            <v>16</v>
          </cell>
        </row>
        <row r="17">
          <cell r="H17" t="str">
            <v>105701-CECOF VILLA ALEMANIA</v>
          </cell>
          <cell r="I17">
            <v>4</v>
          </cell>
          <cell r="J17">
            <v>1</v>
          </cell>
          <cell r="K17">
            <v>2</v>
          </cell>
          <cell r="L17"/>
          <cell r="M17">
            <v>2</v>
          </cell>
          <cell r="N17"/>
          <cell r="O17"/>
          <cell r="P17">
            <v>9</v>
          </cell>
        </row>
        <row r="18">
          <cell r="H18" t="str">
            <v>105702-CECOF VILLA LAMBERT</v>
          </cell>
          <cell r="I18">
            <v>4</v>
          </cell>
          <cell r="J18">
            <v>1</v>
          </cell>
          <cell r="K18">
            <v>3</v>
          </cell>
          <cell r="L18">
            <v>4</v>
          </cell>
          <cell r="M18"/>
          <cell r="N18">
            <v>4</v>
          </cell>
          <cell r="O18">
            <v>2</v>
          </cell>
          <cell r="P18">
            <v>18</v>
          </cell>
        </row>
        <row r="19">
          <cell r="H19" t="str">
            <v>Total 04101-LA SERENA</v>
          </cell>
          <cell r="I19">
            <v>231</v>
          </cell>
          <cell r="J19">
            <v>141</v>
          </cell>
          <cell r="K19">
            <v>248</v>
          </cell>
          <cell r="L19">
            <v>164</v>
          </cell>
          <cell r="M19">
            <v>177</v>
          </cell>
          <cell r="N19">
            <v>157</v>
          </cell>
          <cell r="O19">
            <v>173</v>
          </cell>
          <cell r="P19">
            <v>1291</v>
          </cell>
        </row>
        <row r="20">
          <cell r="H20" t="str">
            <v>04102-COQUIMBO</v>
          </cell>
          <cell r="I20"/>
          <cell r="J20"/>
          <cell r="K20"/>
          <cell r="L20"/>
          <cell r="M20"/>
          <cell r="N20"/>
          <cell r="O20"/>
          <cell r="P20"/>
        </row>
        <row r="21">
          <cell r="H21" t="str">
            <v>105303-CES. SAN JUAN</v>
          </cell>
          <cell r="I21">
            <v>34</v>
          </cell>
          <cell r="J21">
            <v>32</v>
          </cell>
          <cell r="K21">
            <v>34</v>
          </cell>
          <cell r="L21">
            <v>13</v>
          </cell>
          <cell r="M21">
            <v>36</v>
          </cell>
          <cell r="N21">
            <v>24</v>
          </cell>
          <cell r="O21">
            <v>30</v>
          </cell>
          <cell r="P21">
            <v>203</v>
          </cell>
        </row>
        <row r="22">
          <cell r="H22" t="str">
            <v>105304-CES. SANTA CECILIA</v>
          </cell>
          <cell r="I22">
            <v>53</v>
          </cell>
          <cell r="J22">
            <v>32</v>
          </cell>
          <cell r="K22">
            <v>48</v>
          </cell>
          <cell r="L22">
            <v>33</v>
          </cell>
          <cell r="M22">
            <v>30</v>
          </cell>
          <cell r="N22">
            <v>38</v>
          </cell>
          <cell r="O22">
            <v>35</v>
          </cell>
          <cell r="P22">
            <v>269</v>
          </cell>
        </row>
        <row r="23">
          <cell r="H23" t="str">
            <v>105305-CES. TIERRAS BLANCAS</v>
          </cell>
          <cell r="I23">
            <v>74</v>
          </cell>
          <cell r="J23">
            <v>57</v>
          </cell>
          <cell r="K23">
            <v>75</v>
          </cell>
          <cell r="L23">
            <v>38</v>
          </cell>
          <cell r="M23">
            <v>75</v>
          </cell>
          <cell r="N23">
            <v>47</v>
          </cell>
          <cell r="O23">
            <v>69</v>
          </cell>
          <cell r="P23">
            <v>435</v>
          </cell>
        </row>
        <row r="24">
          <cell r="H24" t="str">
            <v>105321-CES. RURAL  TONGOY</v>
          </cell>
          <cell r="I24">
            <v>8</v>
          </cell>
          <cell r="J24">
            <v>7</v>
          </cell>
          <cell r="K24">
            <v>7</v>
          </cell>
          <cell r="L24">
            <v>6</v>
          </cell>
          <cell r="M24">
            <v>10</v>
          </cell>
          <cell r="N24">
            <v>8</v>
          </cell>
          <cell r="O24">
            <v>5</v>
          </cell>
          <cell r="P24">
            <v>51</v>
          </cell>
        </row>
        <row r="25">
          <cell r="H25" t="str">
            <v>105323-CES. DR. SERGIO AGUILAR</v>
          </cell>
          <cell r="I25">
            <v>49</v>
          </cell>
          <cell r="J25">
            <v>36</v>
          </cell>
          <cell r="K25">
            <v>73</v>
          </cell>
          <cell r="L25">
            <v>43</v>
          </cell>
          <cell r="M25">
            <v>55</v>
          </cell>
          <cell r="N25">
            <v>63</v>
          </cell>
          <cell r="O25">
            <v>60</v>
          </cell>
          <cell r="P25">
            <v>379</v>
          </cell>
        </row>
        <row r="26">
          <cell r="H26" t="str">
            <v>105405-P.S.R. GUANAQUEROS</v>
          </cell>
          <cell r="I26">
            <v>2</v>
          </cell>
          <cell r="J26">
            <v>1</v>
          </cell>
          <cell r="K26">
            <v>3</v>
          </cell>
          <cell r="L26"/>
          <cell r="M26">
            <v>2</v>
          </cell>
          <cell r="N26">
            <v>1</v>
          </cell>
          <cell r="O26">
            <v>5</v>
          </cell>
          <cell r="P26">
            <v>14</v>
          </cell>
        </row>
        <row r="27">
          <cell r="H27" t="str">
            <v>105406-P.S.R. PAN DE AZUCAR</v>
          </cell>
          <cell r="I27">
            <v>9</v>
          </cell>
          <cell r="J27">
            <v>7</v>
          </cell>
          <cell r="K27">
            <v>6</v>
          </cell>
          <cell r="L27">
            <v>3</v>
          </cell>
          <cell r="M27">
            <v>10</v>
          </cell>
          <cell r="N27">
            <v>9</v>
          </cell>
          <cell r="O27">
            <v>13</v>
          </cell>
          <cell r="P27">
            <v>57</v>
          </cell>
        </row>
        <row r="28">
          <cell r="H28" t="str">
            <v>105407-P.S.R. TAMBILLOS</v>
          </cell>
          <cell r="I28">
            <v>1</v>
          </cell>
          <cell r="J28"/>
          <cell r="K28">
            <v>1</v>
          </cell>
          <cell r="L28"/>
          <cell r="M28"/>
          <cell r="N28"/>
          <cell r="O28"/>
          <cell r="P28">
            <v>2</v>
          </cell>
        </row>
        <row r="29">
          <cell r="H29" t="str">
            <v>105705-CECOF EL ALBA</v>
          </cell>
          <cell r="I29">
            <v>6</v>
          </cell>
          <cell r="J29">
            <v>8</v>
          </cell>
          <cell r="K29">
            <v>4</v>
          </cell>
          <cell r="L29">
            <v>2</v>
          </cell>
          <cell r="M29">
            <v>6</v>
          </cell>
          <cell r="N29">
            <v>4</v>
          </cell>
          <cell r="O29">
            <v>8</v>
          </cell>
          <cell r="P29">
            <v>38</v>
          </cell>
        </row>
        <row r="30">
          <cell r="H30" t="str">
            <v>200273-CECOF PUNTA MIRA</v>
          </cell>
          <cell r="I30">
            <v>2</v>
          </cell>
          <cell r="J30">
            <v>8</v>
          </cell>
          <cell r="K30">
            <v>10</v>
          </cell>
          <cell r="L30">
            <v>6</v>
          </cell>
          <cell r="M30">
            <v>6</v>
          </cell>
          <cell r="N30">
            <v>4</v>
          </cell>
          <cell r="O30">
            <v>8</v>
          </cell>
          <cell r="P30">
            <v>44</v>
          </cell>
        </row>
        <row r="31">
          <cell r="H31" t="str">
            <v>Total 04102-COQUIMBO</v>
          </cell>
          <cell r="I31">
            <v>238</v>
          </cell>
          <cell r="J31">
            <v>188</v>
          </cell>
          <cell r="K31">
            <v>261</v>
          </cell>
          <cell r="L31">
            <v>144</v>
          </cell>
          <cell r="M31">
            <v>230</v>
          </cell>
          <cell r="N31">
            <v>198</v>
          </cell>
          <cell r="O31">
            <v>233</v>
          </cell>
          <cell r="P31">
            <v>1492</v>
          </cell>
        </row>
        <row r="32">
          <cell r="H32" t="str">
            <v>04103-ANDACOLLO</v>
          </cell>
          <cell r="I32"/>
          <cell r="J32"/>
          <cell r="K32"/>
          <cell r="L32"/>
          <cell r="M32"/>
          <cell r="N32"/>
          <cell r="O32"/>
          <cell r="P32"/>
        </row>
        <row r="33">
          <cell r="H33" t="str">
            <v>105106-HOSPITAL ANDACOLLO</v>
          </cell>
          <cell r="I33">
            <v>6</v>
          </cell>
          <cell r="J33">
            <v>5</v>
          </cell>
          <cell r="K33">
            <v>12</v>
          </cell>
          <cell r="L33">
            <v>11</v>
          </cell>
          <cell r="M33">
            <v>18</v>
          </cell>
          <cell r="N33">
            <v>4</v>
          </cell>
          <cell r="O33">
            <v>12</v>
          </cell>
          <cell r="P33">
            <v>68</v>
          </cell>
        </row>
        <row r="34">
          <cell r="H34" t="str">
            <v>Total 04103-ANDACOLLO</v>
          </cell>
          <cell r="I34">
            <v>6</v>
          </cell>
          <cell r="J34">
            <v>5</v>
          </cell>
          <cell r="K34">
            <v>12</v>
          </cell>
          <cell r="L34">
            <v>11</v>
          </cell>
          <cell r="M34">
            <v>18</v>
          </cell>
          <cell r="N34">
            <v>4</v>
          </cell>
          <cell r="O34">
            <v>12</v>
          </cell>
          <cell r="P34">
            <v>68</v>
          </cell>
        </row>
        <row r="35">
          <cell r="H35" t="str">
            <v>04104-LA HIGUERA</v>
          </cell>
          <cell r="I35"/>
          <cell r="J35"/>
          <cell r="K35"/>
          <cell r="L35"/>
          <cell r="M35"/>
          <cell r="N35"/>
          <cell r="O35"/>
          <cell r="P35"/>
        </row>
        <row r="36">
          <cell r="H36" t="str">
            <v>105314-CES. LA HIGUERA</v>
          </cell>
          <cell r="I36"/>
          <cell r="J36">
            <v>2</v>
          </cell>
          <cell r="K36">
            <v>2</v>
          </cell>
          <cell r="L36"/>
          <cell r="M36">
            <v>1</v>
          </cell>
          <cell r="N36">
            <v>2</v>
          </cell>
          <cell r="O36">
            <v>1</v>
          </cell>
          <cell r="P36">
            <v>8</v>
          </cell>
        </row>
        <row r="37">
          <cell r="H37" t="str">
            <v xml:space="preserve">105500-P.S.R. CALETA HORNOS        </v>
          </cell>
          <cell r="I37"/>
          <cell r="J37"/>
          <cell r="K37">
            <v>2</v>
          </cell>
          <cell r="L37"/>
          <cell r="M37">
            <v>2</v>
          </cell>
          <cell r="N37">
            <v>2</v>
          </cell>
          <cell r="O37"/>
          <cell r="P37">
            <v>6</v>
          </cell>
        </row>
        <row r="38">
          <cell r="H38" t="str">
            <v>105505-P.S.R. LOS CHOROS</v>
          </cell>
          <cell r="I38"/>
          <cell r="J38">
            <v>1</v>
          </cell>
          <cell r="K38"/>
          <cell r="L38"/>
          <cell r="M38"/>
          <cell r="N38">
            <v>2</v>
          </cell>
          <cell r="O38"/>
          <cell r="P38">
            <v>3</v>
          </cell>
        </row>
        <row r="39">
          <cell r="H39" t="str">
            <v>105506-P.S.R. EL TRAPICHE</v>
          </cell>
          <cell r="I39">
            <v>1</v>
          </cell>
          <cell r="J39">
            <v>2</v>
          </cell>
          <cell r="K39">
            <v>1</v>
          </cell>
          <cell r="L39">
            <v>2</v>
          </cell>
          <cell r="M39"/>
          <cell r="N39">
            <v>1</v>
          </cell>
          <cell r="O39">
            <v>1</v>
          </cell>
          <cell r="P39">
            <v>8</v>
          </cell>
        </row>
        <row r="40">
          <cell r="H40" t="str">
            <v>Total 04104-LA HIGUERA</v>
          </cell>
          <cell r="I40">
            <v>1</v>
          </cell>
          <cell r="J40">
            <v>5</v>
          </cell>
          <cell r="K40">
            <v>5</v>
          </cell>
          <cell r="L40">
            <v>2</v>
          </cell>
          <cell r="M40">
            <v>3</v>
          </cell>
          <cell r="N40">
            <v>7</v>
          </cell>
          <cell r="O40">
            <v>2</v>
          </cell>
          <cell r="P40">
            <v>25</v>
          </cell>
        </row>
        <row r="41">
          <cell r="H41" t="str">
            <v>04105-PAIHUANO</v>
          </cell>
          <cell r="I41"/>
          <cell r="J41"/>
          <cell r="K41"/>
          <cell r="L41"/>
          <cell r="M41"/>
          <cell r="N41"/>
          <cell r="O41"/>
          <cell r="P41"/>
        </row>
        <row r="42">
          <cell r="H42" t="str">
            <v>105306-CES. PAIHUANO</v>
          </cell>
          <cell r="I42">
            <v>2</v>
          </cell>
          <cell r="J42">
            <v>2</v>
          </cell>
          <cell r="K42"/>
          <cell r="L42">
            <v>3</v>
          </cell>
          <cell r="M42">
            <v>4</v>
          </cell>
          <cell r="N42">
            <v>1</v>
          </cell>
          <cell r="O42">
            <v>1</v>
          </cell>
          <cell r="P42">
            <v>13</v>
          </cell>
        </row>
        <row r="43">
          <cell r="H43" t="str">
            <v>105475-P.S.R. HORCON</v>
          </cell>
          <cell r="I43">
            <v>1</v>
          </cell>
          <cell r="J43"/>
          <cell r="K43">
            <v>1</v>
          </cell>
          <cell r="L43"/>
          <cell r="M43"/>
          <cell r="N43">
            <v>2</v>
          </cell>
          <cell r="O43">
            <v>1</v>
          </cell>
          <cell r="P43">
            <v>5</v>
          </cell>
        </row>
        <row r="44">
          <cell r="H44" t="str">
            <v>105476-P.S.R. MONTE GRANDE</v>
          </cell>
          <cell r="I44"/>
          <cell r="J44">
            <v>1</v>
          </cell>
          <cell r="K44">
            <v>1</v>
          </cell>
          <cell r="L44"/>
          <cell r="M44"/>
          <cell r="N44"/>
          <cell r="O44"/>
          <cell r="P44">
            <v>2</v>
          </cell>
        </row>
        <row r="45">
          <cell r="H45" t="str">
            <v>105477-P.S.R. PISCO ELQUI</v>
          </cell>
          <cell r="I45">
            <v>3</v>
          </cell>
          <cell r="J45">
            <v>1</v>
          </cell>
          <cell r="K45"/>
          <cell r="L45"/>
          <cell r="M45">
            <v>1</v>
          </cell>
          <cell r="N45">
            <v>1</v>
          </cell>
          <cell r="O45"/>
          <cell r="P45">
            <v>6</v>
          </cell>
        </row>
        <row r="46">
          <cell r="H46" t="str">
            <v>Total 04105-PAIHUANO</v>
          </cell>
          <cell r="I46">
            <v>6</v>
          </cell>
          <cell r="J46">
            <v>4</v>
          </cell>
          <cell r="K46">
            <v>2</v>
          </cell>
          <cell r="L46">
            <v>3</v>
          </cell>
          <cell r="M46">
            <v>5</v>
          </cell>
          <cell r="N46">
            <v>4</v>
          </cell>
          <cell r="O46">
            <v>2</v>
          </cell>
          <cell r="P46">
            <v>26</v>
          </cell>
        </row>
        <row r="47">
          <cell r="H47" t="str">
            <v>04106-VICUÑA</v>
          </cell>
          <cell r="I47"/>
          <cell r="J47"/>
          <cell r="K47"/>
          <cell r="L47"/>
          <cell r="M47"/>
          <cell r="N47"/>
          <cell r="O47"/>
          <cell r="P47"/>
        </row>
        <row r="48">
          <cell r="H48" t="str">
            <v>105107-HOSPITAL VICUÑA</v>
          </cell>
          <cell r="I48">
            <v>17</v>
          </cell>
          <cell r="J48">
            <v>8</v>
          </cell>
          <cell r="K48">
            <v>30</v>
          </cell>
          <cell r="L48">
            <v>6</v>
          </cell>
          <cell r="M48">
            <v>10</v>
          </cell>
          <cell r="N48">
            <v>10</v>
          </cell>
          <cell r="O48">
            <v>12</v>
          </cell>
          <cell r="P48">
            <v>93</v>
          </cell>
        </row>
        <row r="49">
          <cell r="H49" t="str">
            <v>105467-P.S.R. DIAGUITAS</v>
          </cell>
          <cell r="I49">
            <v>1</v>
          </cell>
          <cell r="J49">
            <v>3</v>
          </cell>
          <cell r="K49"/>
          <cell r="L49">
            <v>1</v>
          </cell>
          <cell r="M49">
            <v>3</v>
          </cell>
          <cell r="N49"/>
          <cell r="O49">
            <v>1</v>
          </cell>
          <cell r="P49">
            <v>9</v>
          </cell>
        </row>
        <row r="50">
          <cell r="H50" t="str">
            <v>105468-P.S.R. EL MOLLE</v>
          </cell>
          <cell r="I50">
            <v>1</v>
          </cell>
          <cell r="J50"/>
          <cell r="K50">
            <v>1</v>
          </cell>
          <cell r="L50"/>
          <cell r="M50"/>
          <cell r="N50"/>
          <cell r="O50"/>
          <cell r="P50">
            <v>2</v>
          </cell>
        </row>
        <row r="51">
          <cell r="H51" t="str">
            <v>105469-P.S.R. EL TAMBO</v>
          </cell>
          <cell r="I51">
            <v>2</v>
          </cell>
          <cell r="J51">
            <v>4</v>
          </cell>
          <cell r="K51"/>
          <cell r="L51">
            <v>1</v>
          </cell>
          <cell r="M51">
            <v>1</v>
          </cell>
          <cell r="N51">
            <v>1</v>
          </cell>
          <cell r="O51">
            <v>1</v>
          </cell>
          <cell r="P51">
            <v>10</v>
          </cell>
        </row>
        <row r="52">
          <cell r="H52" t="str">
            <v>105470-P.S.R. HUANTA</v>
          </cell>
          <cell r="I52"/>
          <cell r="J52">
            <v>1</v>
          </cell>
          <cell r="K52"/>
          <cell r="L52"/>
          <cell r="M52"/>
          <cell r="N52"/>
          <cell r="O52"/>
          <cell r="P52">
            <v>1</v>
          </cell>
        </row>
        <row r="53">
          <cell r="H53" t="str">
            <v>105471-P.S.R. PERALILLO</v>
          </cell>
          <cell r="I53"/>
          <cell r="J53">
            <v>1</v>
          </cell>
          <cell r="K53">
            <v>2</v>
          </cell>
          <cell r="L53">
            <v>2</v>
          </cell>
          <cell r="M53"/>
          <cell r="N53">
            <v>2</v>
          </cell>
          <cell r="O53">
            <v>2</v>
          </cell>
          <cell r="P53">
            <v>9</v>
          </cell>
        </row>
        <row r="54">
          <cell r="H54" t="str">
            <v>105472-P.S.R. RIVADAVIA</v>
          </cell>
          <cell r="I54">
            <v>2</v>
          </cell>
          <cell r="J54">
            <v>1</v>
          </cell>
          <cell r="K54">
            <v>2</v>
          </cell>
          <cell r="L54"/>
          <cell r="M54"/>
          <cell r="N54">
            <v>1</v>
          </cell>
          <cell r="O54"/>
          <cell r="P54">
            <v>6</v>
          </cell>
        </row>
        <row r="55">
          <cell r="H55" t="str">
            <v>105473-P.S.R. TALCUNA</v>
          </cell>
          <cell r="I55">
            <v>3</v>
          </cell>
          <cell r="J55">
            <v>1</v>
          </cell>
          <cell r="K55"/>
          <cell r="L55">
            <v>1</v>
          </cell>
          <cell r="M55"/>
          <cell r="N55">
            <v>1</v>
          </cell>
          <cell r="O55"/>
          <cell r="P55">
            <v>6</v>
          </cell>
        </row>
        <row r="56">
          <cell r="H56" t="str">
            <v>105474-P.S.R. CHAPILCA</v>
          </cell>
          <cell r="I56">
            <v>2</v>
          </cell>
          <cell r="J56"/>
          <cell r="K56"/>
          <cell r="L56"/>
          <cell r="M56"/>
          <cell r="N56">
            <v>2</v>
          </cell>
          <cell r="O56">
            <v>1</v>
          </cell>
          <cell r="P56">
            <v>5</v>
          </cell>
        </row>
        <row r="57">
          <cell r="H57" t="str">
            <v>105502-P.S.R. CALINGASTA</v>
          </cell>
          <cell r="I57">
            <v>4</v>
          </cell>
          <cell r="J57">
            <v>2</v>
          </cell>
          <cell r="K57">
            <v>2</v>
          </cell>
          <cell r="L57">
            <v>2</v>
          </cell>
          <cell r="M57">
            <v>1</v>
          </cell>
          <cell r="N57">
            <v>4</v>
          </cell>
          <cell r="O57"/>
          <cell r="P57">
            <v>15</v>
          </cell>
        </row>
        <row r="58">
          <cell r="H58" t="str">
            <v>105509-P.S.R. GUALLIGUAICA</v>
          </cell>
          <cell r="I58"/>
          <cell r="J58"/>
          <cell r="K58"/>
          <cell r="L58"/>
          <cell r="M58"/>
          <cell r="N58">
            <v>1</v>
          </cell>
          <cell r="O58"/>
          <cell r="P58">
            <v>1</v>
          </cell>
        </row>
        <row r="59">
          <cell r="H59" t="str">
            <v>Total 04106-VICUÑA</v>
          </cell>
          <cell r="I59">
            <v>32</v>
          </cell>
          <cell r="J59">
            <v>21</v>
          </cell>
          <cell r="K59">
            <v>37</v>
          </cell>
          <cell r="L59">
            <v>13</v>
          </cell>
          <cell r="M59">
            <v>15</v>
          </cell>
          <cell r="N59">
            <v>22</v>
          </cell>
          <cell r="O59">
            <v>17</v>
          </cell>
          <cell r="P59">
            <v>157</v>
          </cell>
        </row>
        <row r="60">
          <cell r="H60" t="str">
            <v>04201-ILLAPEL</v>
          </cell>
          <cell r="I60"/>
          <cell r="J60"/>
          <cell r="K60"/>
          <cell r="L60"/>
          <cell r="M60"/>
          <cell r="N60"/>
          <cell r="O60"/>
          <cell r="P60"/>
        </row>
        <row r="61">
          <cell r="H61" t="str">
            <v>105103-HOSPITAL ILLAPEL</v>
          </cell>
          <cell r="I61">
            <v>12</v>
          </cell>
          <cell r="J61">
            <v>17</v>
          </cell>
          <cell r="K61">
            <v>18</v>
          </cell>
          <cell r="L61">
            <v>12</v>
          </cell>
          <cell r="M61">
            <v>17</v>
          </cell>
          <cell r="N61">
            <v>17</v>
          </cell>
          <cell r="O61">
            <v>18</v>
          </cell>
          <cell r="P61">
            <v>111</v>
          </cell>
        </row>
        <row r="62">
          <cell r="H62" t="str">
            <v>105326-CESFAM SAN RAFAEL</v>
          </cell>
          <cell r="I62"/>
          <cell r="J62">
            <v>5</v>
          </cell>
          <cell r="K62">
            <v>15</v>
          </cell>
          <cell r="L62">
            <v>4</v>
          </cell>
          <cell r="M62">
            <v>5</v>
          </cell>
          <cell r="N62">
            <v>1</v>
          </cell>
          <cell r="O62">
            <v>9</v>
          </cell>
          <cell r="P62">
            <v>39</v>
          </cell>
        </row>
        <row r="63">
          <cell r="H63" t="str">
            <v xml:space="preserve">105443-P.S.R. CARCAMO                   </v>
          </cell>
          <cell r="I63">
            <v>1</v>
          </cell>
          <cell r="J63"/>
          <cell r="K63"/>
          <cell r="L63"/>
          <cell r="M63"/>
          <cell r="N63"/>
          <cell r="O63"/>
          <cell r="P63">
            <v>1</v>
          </cell>
        </row>
        <row r="64">
          <cell r="H64" t="str">
            <v>105445-P.S.R. LIMAHUIDA</v>
          </cell>
          <cell r="I64">
            <v>1</v>
          </cell>
          <cell r="J64">
            <v>1</v>
          </cell>
          <cell r="K64"/>
          <cell r="L64">
            <v>1</v>
          </cell>
          <cell r="M64">
            <v>1</v>
          </cell>
          <cell r="N64">
            <v>2</v>
          </cell>
          <cell r="O64"/>
          <cell r="P64">
            <v>6</v>
          </cell>
        </row>
        <row r="65">
          <cell r="H65" t="str">
            <v>105446-P.S.R. MATANCILLA</v>
          </cell>
          <cell r="I65">
            <v>1</v>
          </cell>
          <cell r="J65"/>
          <cell r="K65"/>
          <cell r="L65"/>
          <cell r="M65"/>
          <cell r="N65"/>
          <cell r="O65"/>
          <cell r="P65">
            <v>1</v>
          </cell>
        </row>
        <row r="66">
          <cell r="H66" t="str">
            <v>105447-P.S.R. PERALILLO</v>
          </cell>
          <cell r="I66">
            <v>1</v>
          </cell>
          <cell r="J66"/>
          <cell r="K66"/>
          <cell r="L66"/>
          <cell r="M66"/>
          <cell r="N66"/>
          <cell r="O66"/>
          <cell r="P66">
            <v>1</v>
          </cell>
        </row>
        <row r="67">
          <cell r="H67" t="str">
            <v>105448-P.S.R. SANTA VIRGINIA</v>
          </cell>
          <cell r="I67">
            <v>2</v>
          </cell>
          <cell r="J67"/>
          <cell r="K67"/>
          <cell r="L67"/>
          <cell r="M67"/>
          <cell r="N67"/>
          <cell r="O67"/>
          <cell r="P67">
            <v>2</v>
          </cell>
        </row>
        <row r="68">
          <cell r="H68" t="str">
            <v>105485-P.S.R. PLAN DE HORNOS</v>
          </cell>
          <cell r="I68">
            <v>1</v>
          </cell>
          <cell r="J68"/>
          <cell r="K68"/>
          <cell r="L68"/>
          <cell r="M68"/>
          <cell r="N68"/>
          <cell r="O68">
            <v>1</v>
          </cell>
          <cell r="P68">
            <v>2</v>
          </cell>
        </row>
        <row r="69">
          <cell r="H69" t="str">
            <v>105486-P.S.R. TUNGA SUR</v>
          </cell>
          <cell r="I69"/>
          <cell r="J69"/>
          <cell r="K69">
            <v>1</v>
          </cell>
          <cell r="L69">
            <v>1</v>
          </cell>
          <cell r="M69"/>
          <cell r="N69"/>
          <cell r="O69"/>
          <cell r="P69">
            <v>2</v>
          </cell>
        </row>
        <row r="70">
          <cell r="H70" t="str">
            <v>105487-P.S.R. CAÑAS UNO</v>
          </cell>
          <cell r="I70">
            <v>2</v>
          </cell>
          <cell r="J70">
            <v>3</v>
          </cell>
          <cell r="K70">
            <v>3</v>
          </cell>
          <cell r="L70"/>
          <cell r="M70"/>
          <cell r="N70">
            <v>4</v>
          </cell>
          <cell r="O70">
            <v>1</v>
          </cell>
          <cell r="P70">
            <v>13</v>
          </cell>
        </row>
        <row r="71">
          <cell r="H71" t="str">
            <v>105504-P.S.R. SOCAVON</v>
          </cell>
          <cell r="I71">
            <v>2</v>
          </cell>
          <cell r="J71"/>
          <cell r="K71"/>
          <cell r="L71">
            <v>1</v>
          </cell>
          <cell r="M71"/>
          <cell r="N71"/>
          <cell r="O71"/>
          <cell r="P71">
            <v>3</v>
          </cell>
        </row>
        <row r="72">
          <cell r="H72" t="str">
            <v>Total 04201-ILLAPEL</v>
          </cell>
          <cell r="I72">
            <v>23</v>
          </cell>
          <cell r="J72">
            <v>26</v>
          </cell>
          <cell r="K72">
            <v>37</v>
          </cell>
          <cell r="L72">
            <v>19</v>
          </cell>
          <cell r="M72">
            <v>23</v>
          </cell>
          <cell r="N72">
            <v>24</v>
          </cell>
          <cell r="O72">
            <v>29</v>
          </cell>
          <cell r="P72">
            <v>181</v>
          </cell>
        </row>
        <row r="73">
          <cell r="H73" t="str">
            <v>04202-CANELA</v>
          </cell>
          <cell r="I73"/>
          <cell r="J73"/>
          <cell r="K73"/>
          <cell r="L73"/>
          <cell r="M73"/>
          <cell r="N73"/>
          <cell r="O73"/>
          <cell r="P73"/>
        </row>
        <row r="74">
          <cell r="H74" t="str">
            <v>105309-CES. RURAL CANELA</v>
          </cell>
          <cell r="I74">
            <v>8</v>
          </cell>
          <cell r="J74">
            <v>6</v>
          </cell>
          <cell r="K74">
            <v>4</v>
          </cell>
          <cell r="L74">
            <v>6</v>
          </cell>
          <cell r="M74">
            <v>2</v>
          </cell>
          <cell r="N74">
            <v>2</v>
          </cell>
          <cell r="O74">
            <v>7</v>
          </cell>
          <cell r="P74">
            <v>35</v>
          </cell>
        </row>
        <row r="75">
          <cell r="H75" t="str">
            <v xml:space="preserve">105450-P.S.R. MINCHA NORTE            </v>
          </cell>
          <cell r="I75"/>
          <cell r="J75">
            <v>1</v>
          </cell>
          <cell r="K75"/>
          <cell r="L75"/>
          <cell r="M75"/>
          <cell r="N75"/>
          <cell r="O75"/>
          <cell r="P75">
            <v>1</v>
          </cell>
        </row>
        <row r="76">
          <cell r="H76" t="str">
            <v>105484-P.S.R. HUENTELAUQUEN</v>
          </cell>
          <cell r="I76">
            <v>1</v>
          </cell>
          <cell r="J76"/>
          <cell r="K76">
            <v>1</v>
          </cell>
          <cell r="L76"/>
          <cell r="M76">
            <v>1</v>
          </cell>
          <cell r="N76">
            <v>1</v>
          </cell>
          <cell r="O76"/>
          <cell r="P76">
            <v>4</v>
          </cell>
        </row>
        <row r="77">
          <cell r="H77" t="str">
            <v>105488-P.S.R. ESPIRITU SANTO</v>
          </cell>
          <cell r="I77">
            <v>1</v>
          </cell>
          <cell r="J77"/>
          <cell r="K77"/>
          <cell r="L77"/>
          <cell r="M77"/>
          <cell r="N77"/>
          <cell r="O77"/>
          <cell r="P77">
            <v>1</v>
          </cell>
        </row>
        <row r="78">
          <cell r="H78" t="str">
            <v>Total 04202-CANELA</v>
          </cell>
          <cell r="I78">
            <v>10</v>
          </cell>
          <cell r="J78">
            <v>7</v>
          </cell>
          <cell r="K78">
            <v>5</v>
          </cell>
          <cell r="L78">
            <v>6</v>
          </cell>
          <cell r="M78">
            <v>3</v>
          </cell>
          <cell r="N78">
            <v>3</v>
          </cell>
          <cell r="O78">
            <v>7</v>
          </cell>
          <cell r="P78">
            <v>41</v>
          </cell>
        </row>
        <row r="79">
          <cell r="H79" t="str">
            <v>04203-LOS VILOS</v>
          </cell>
          <cell r="I79"/>
          <cell r="J79"/>
          <cell r="K79"/>
          <cell r="L79"/>
          <cell r="M79"/>
          <cell r="N79"/>
          <cell r="O79"/>
          <cell r="P79"/>
        </row>
        <row r="80">
          <cell r="H80" t="str">
            <v>105108-HOSPITAL LOS VILOS</v>
          </cell>
          <cell r="I80">
            <v>26</v>
          </cell>
          <cell r="J80">
            <v>25</v>
          </cell>
          <cell r="K80">
            <v>10</v>
          </cell>
          <cell r="L80">
            <v>14</v>
          </cell>
          <cell r="M80">
            <v>22</v>
          </cell>
          <cell r="N80">
            <v>22</v>
          </cell>
          <cell r="O80">
            <v>18</v>
          </cell>
          <cell r="P80">
            <v>137</v>
          </cell>
        </row>
        <row r="81">
          <cell r="H81" t="str">
            <v xml:space="preserve">105478-P.S.R. CAIMANES                   </v>
          </cell>
          <cell r="I81">
            <v>3</v>
          </cell>
          <cell r="J81">
            <v>5</v>
          </cell>
          <cell r="K81">
            <v>1</v>
          </cell>
          <cell r="L81"/>
          <cell r="M81">
            <v>4</v>
          </cell>
          <cell r="N81">
            <v>4</v>
          </cell>
          <cell r="O81">
            <v>6</v>
          </cell>
          <cell r="P81">
            <v>23</v>
          </cell>
        </row>
        <row r="82">
          <cell r="H82" t="str">
            <v>105479-P.S.R. GUANGUALI</v>
          </cell>
          <cell r="I82"/>
          <cell r="J82"/>
          <cell r="K82"/>
          <cell r="L82"/>
          <cell r="M82"/>
          <cell r="N82"/>
          <cell r="O82">
            <v>1</v>
          </cell>
          <cell r="P82">
            <v>1</v>
          </cell>
        </row>
        <row r="83">
          <cell r="H83" t="str">
            <v>105480-P.S.R. QUILIMARI</v>
          </cell>
          <cell r="I83">
            <v>3</v>
          </cell>
          <cell r="J83">
            <v>1</v>
          </cell>
          <cell r="K83"/>
          <cell r="L83">
            <v>2</v>
          </cell>
          <cell r="M83">
            <v>3</v>
          </cell>
          <cell r="N83"/>
          <cell r="O83">
            <v>3</v>
          </cell>
          <cell r="P83">
            <v>12</v>
          </cell>
        </row>
        <row r="84">
          <cell r="H84" t="str">
            <v>105481-P.S.R. TILAMA</v>
          </cell>
          <cell r="I84"/>
          <cell r="J84"/>
          <cell r="K84"/>
          <cell r="L84">
            <v>1</v>
          </cell>
          <cell r="M84"/>
          <cell r="N84"/>
          <cell r="O84"/>
          <cell r="P84">
            <v>1</v>
          </cell>
        </row>
        <row r="85">
          <cell r="H85" t="str">
            <v>105511-P.S.R. LOS CONDORES</v>
          </cell>
          <cell r="I85">
            <v>1</v>
          </cell>
          <cell r="J85">
            <v>1</v>
          </cell>
          <cell r="K85"/>
          <cell r="L85"/>
          <cell r="M85">
            <v>1</v>
          </cell>
          <cell r="N85"/>
          <cell r="O85"/>
          <cell r="P85">
            <v>3</v>
          </cell>
        </row>
        <row r="86">
          <cell r="H86" t="str">
            <v>Total 04203-LOS VILOS</v>
          </cell>
          <cell r="I86">
            <v>33</v>
          </cell>
          <cell r="J86">
            <v>32</v>
          </cell>
          <cell r="K86">
            <v>11</v>
          </cell>
          <cell r="L86">
            <v>17</v>
          </cell>
          <cell r="M86">
            <v>30</v>
          </cell>
          <cell r="N86">
            <v>26</v>
          </cell>
          <cell r="O86">
            <v>28</v>
          </cell>
          <cell r="P86">
            <v>177</v>
          </cell>
        </row>
        <row r="87">
          <cell r="H87" t="str">
            <v>04204-SALAMANCA</v>
          </cell>
          <cell r="I87"/>
          <cell r="J87"/>
          <cell r="K87"/>
          <cell r="L87"/>
          <cell r="M87"/>
          <cell r="N87"/>
          <cell r="O87"/>
          <cell r="P87"/>
        </row>
        <row r="88">
          <cell r="H88" t="str">
            <v>105104-HOSPITAL SALAMANCA</v>
          </cell>
          <cell r="I88">
            <v>18</v>
          </cell>
          <cell r="J88">
            <v>14</v>
          </cell>
          <cell r="K88">
            <v>23</v>
          </cell>
          <cell r="L88">
            <v>9</v>
          </cell>
          <cell r="M88">
            <v>14</v>
          </cell>
          <cell r="N88">
            <v>7</v>
          </cell>
          <cell r="O88">
            <v>15</v>
          </cell>
          <cell r="P88">
            <v>100</v>
          </cell>
        </row>
        <row r="89">
          <cell r="H89" t="str">
            <v xml:space="preserve">105452-P.S.R. CUNCUMEN                 </v>
          </cell>
          <cell r="I89">
            <v>7</v>
          </cell>
          <cell r="J89">
            <v>5</v>
          </cell>
          <cell r="K89">
            <v>5</v>
          </cell>
          <cell r="L89">
            <v>5</v>
          </cell>
          <cell r="M89">
            <v>11</v>
          </cell>
          <cell r="N89">
            <v>4</v>
          </cell>
          <cell r="O89"/>
          <cell r="P89">
            <v>37</v>
          </cell>
        </row>
        <row r="90">
          <cell r="H90" t="str">
            <v>105453-P.S.R. TRANQUILLA</v>
          </cell>
          <cell r="I90"/>
          <cell r="J90"/>
          <cell r="K90"/>
          <cell r="L90"/>
          <cell r="M90">
            <v>2</v>
          </cell>
          <cell r="N90">
            <v>2</v>
          </cell>
          <cell r="O90">
            <v>1</v>
          </cell>
          <cell r="P90">
            <v>5</v>
          </cell>
        </row>
        <row r="91">
          <cell r="H91" t="str">
            <v>105455-P.S.R. CHILLEPIN</v>
          </cell>
          <cell r="I91">
            <v>2</v>
          </cell>
          <cell r="J91">
            <v>1</v>
          </cell>
          <cell r="K91"/>
          <cell r="L91"/>
          <cell r="M91"/>
          <cell r="N91">
            <v>1</v>
          </cell>
          <cell r="O91">
            <v>1</v>
          </cell>
          <cell r="P91">
            <v>5</v>
          </cell>
        </row>
        <row r="92">
          <cell r="H92" t="str">
            <v>105456-P.S.R. LLIMPO</v>
          </cell>
          <cell r="I92">
            <v>3</v>
          </cell>
          <cell r="J92"/>
          <cell r="K92">
            <v>2</v>
          </cell>
          <cell r="L92"/>
          <cell r="M92">
            <v>1</v>
          </cell>
          <cell r="N92">
            <v>1</v>
          </cell>
          <cell r="O92"/>
          <cell r="P92">
            <v>7</v>
          </cell>
        </row>
        <row r="93">
          <cell r="H93" t="str">
            <v>105457-P.S.R. SAN AGUSTIN</v>
          </cell>
          <cell r="I93"/>
          <cell r="J93"/>
          <cell r="K93"/>
          <cell r="L93"/>
          <cell r="M93">
            <v>1</v>
          </cell>
          <cell r="N93"/>
          <cell r="O93"/>
          <cell r="P93">
            <v>1</v>
          </cell>
        </row>
        <row r="94">
          <cell r="H94" t="str">
            <v>105458-P.S.R. TAHUINCO</v>
          </cell>
          <cell r="I94"/>
          <cell r="J94">
            <v>1</v>
          </cell>
          <cell r="K94">
            <v>2</v>
          </cell>
          <cell r="L94"/>
          <cell r="M94"/>
          <cell r="N94"/>
          <cell r="O94"/>
          <cell r="P94">
            <v>3</v>
          </cell>
        </row>
        <row r="95">
          <cell r="H95" t="str">
            <v>105491-P.S.R. QUELEN BAJO</v>
          </cell>
          <cell r="I95"/>
          <cell r="J95"/>
          <cell r="K95"/>
          <cell r="L95">
            <v>1</v>
          </cell>
          <cell r="M95">
            <v>1</v>
          </cell>
          <cell r="N95"/>
          <cell r="O95">
            <v>1</v>
          </cell>
          <cell r="P95">
            <v>3</v>
          </cell>
        </row>
        <row r="96">
          <cell r="H96" t="str">
            <v>105492-P.S.R. CAMISA</v>
          </cell>
          <cell r="I96"/>
          <cell r="J96"/>
          <cell r="K96"/>
          <cell r="L96"/>
          <cell r="M96"/>
          <cell r="N96">
            <v>1</v>
          </cell>
          <cell r="O96"/>
          <cell r="P96">
            <v>1</v>
          </cell>
        </row>
        <row r="97">
          <cell r="H97" t="str">
            <v>105501-P.S.R. ARBOLEDA GRANDE</v>
          </cell>
          <cell r="I97">
            <v>2</v>
          </cell>
          <cell r="J97">
            <v>1</v>
          </cell>
          <cell r="K97">
            <v>2</v>
          </cell>
          <cell r="L97">
            <v>1</v>
          </cell>
          <cell r="M97"/>
          <cell r="N97">
            <v>1</v>
          </cell>
          <cell r="O97">
            <v>1</v>
          </cell>
          <cell r="P97">
            <v>8</v>
          </cell>
        </row>
        <row r="98">
          <cell r="H98" t="str">
            <v>Total 04204-SALAMANCA</v>
          </cell>
          <cell r="I98">
            <v>32</v>
          </cell>
          <cell r="J98">
            <v>22</v>
          </cell>
          <cell r="K98">
            <v>34</v>
          </cell>
          <cell r="L98">
            <v>16</v>
          </cell>
          <cell r="M98">
            <v>30</v>
          </cell>
          <cell r="N98">
            <v>17</v>
          </cell>
          <cell r="O98">
            <v>19</v>
          </cell>
          <cell r="P98">
            <v>170</v>
          </cell>
        </row>
        <row r="99">
          <cell r="H99" t="str">
            <v>04301-OVALLE</v>
          </cell>
          <cell r="I99"/>
          <cell r="J99"/>
          <cell r="K99"/>
          <cell r="L99"/>
          <cell r="M99"/>
          <cell r="N99"/>
          <cell r="O99"/>
          <cell r="P99"/>
        </row>
        <row r="100">
          <cell r="H100" t="str">
            <v>105315-CES. RURAL C. DE TAMAYA</v>
          </cell>
          <cell r="I100">
            <v>7</v>
          </cell>
          <cell r="J100">
            <v>4</v>
          </cell>
          <cell r="K100">
            <v>6</v>
          </cell>
          <cell r="L100">
            <v>3</v>
          </cell>
          <cell r="M100">
            <v>5</v>
          </cell>
          <cell r="N100">
            <v>8</v>
          </cell>
          <cell r="O100">
            <v>7</v>
          </cell>
          <cell r="P100">
            <v>40</v>
          </cell>
        </row>
        <row r="101">
          <cell r="H101" t="str">
            <v>105317-CES. JORGE JORDAN D.</v>
          </cell>
          <cell r="I101">
            <v>28</v>
          </cell>
          <cell r="J101">
            <v>25</v>
          </cell>
          <cell r="K101">
            <v>27</v>
          </cell>
          <cell r="L101">
            <v>20</v>
          </cell>
          <cell r="M101">
            <v>31</v>
          </cell>
          <cell r="N101">
            <v>29</v>
          </cell>
          <cell r="O101">
            <v>24</v>
          </cell>
          <cell r="P101">
            <v>184</v>
          </cell>
        </row>
        <row r="102">
          <cell r="H102" t="str">
            <v>105322-CES. MARCOS MACUADA</v>
          </cell>
          <cell r="I102">
            <v>54</v>
          </cell>
          <cell r="J102">
            <v>49</v>
          </cell>
          <cell r="K102">
            <v>52</v>
          </cell>
          <cell r="L102">
            <v>42</v>
          </cell>
          <cell r="M102">
            <v>36</v>
          </cell>
          <cell r="N102">
            <v>41</v>
          </cell>
          <cell r="O102">
            <v>39</v>
          </cell>
          <cell r="P102">
            <v>313</v>
          </cell>
        </row>
        <row r="103">
          <cell r="H103" t="str">
            <v>105324-CES. SOTAQUI</v>
          </cell>
          <cell r="I103">
            <v>8</v>
          </cell>
          <cell r="J103">
            <v>6</v>
          </cell>
          <cell r="K103">
            <v>3</v>
          </cell>
          <cell r="L103">
            <v>7</v>
          </cell>
          <cell r="M103">
            <v>5</v>
          </cell>
          <cell r="N103">
            <v>9</v>
          </cell>
          <cell r="O103">
            <v>6</v>
          </cell>
          <cell r="P103">
            <v>44</v>
          </cell>
        </row>
        <row r="104">
          <cell r="H104" t="str">
            <v>105415-P.S.R. BARRAZA</v>
          </cell>
          <cell r="I104"/>
          <cell r="J104">
            <v>1</v>
          </cell>
          <cell r="K104"/>
          <cell r="L104"/>
          <cell r="M104"/>
          <cell r="N104">
            <v>1</v>
          </cell>
          <cell r="O104"/>
          <cell r="P104">
            <v>2</v>
          </cell>
        </row>
        <row r="105">
          <cell r="H105" t="str">
            <v xml:space="preserve">105416-P.S.R. CAMARICO                  </v>
          </cell>
          <cell r="I105"/>
          <cell r="J105"/>
          <cell r="K105">
            <v>2</v>
          </cell>
          <cell r="L105">
            <v>1</v>
          </cell>
          <cell r="M105"/>
          <cell r="N105">
            <v>3</v>
          </cell>
          <cell r="O105">
            <v>1</v>
          </cell>
          <cell r="P105">
            <v>7</v>
          </cell>
        </row>
        <row r="106">
          <cell r="H106" t="str">
            <v>105417-P.S.R. ALCONES BAJOS</v>
          </cell>
          <cell r="I106">
            <v>1</v>
          </cell>
          <cell r="J106"/>
          <cell r="K106">
            <v>2</v>
          </cell>
          <cell r="L106">
            <v>1</v>
          </cell>
          <cell r="M106">
            <v>1</v>
          </cell>
          <cell r="N106"/>
          <cell r="O106"/>
          <cell r="P106">
            <v>5</v>
          </cell>
        </row>
        <row r="107">
          <cell r="H107" t="str">
            <v>105420-P.S.R. LIMARI</v>
          </cell>
          <cell r="I107">
            <v>2</v>
          </cell>
          <cell r="J107">
            <v>1</v>
          </cell>
          <cell r="K107"/>
          <cell r="L107">
            <v>2</v>
          </cell>
          <cell r="M107">
            <v>4</v>
          </cell>
          <cell r="N107"/>
          <cell r="O107">
            <v>1</v>
          </cell>
          <cell r="P107">
            <v>10</v>
          </cell>
        </row>
        <row r="108">
          <cell r="H108" t="str">
            <v>105422-P.S.R. HORNILLOS</v>
          </cell>
          <cell r="I108"/>
          <cell r="J108"/>
          <cell r="K108"/>
          <cell r="L108">
            <v>1</v>
          </cell>
          <cell r="M108"/>
          <cell r="N108"/>
          <cell r="O108"/>
          <cell r="P108">
            <v>1</v>
          </cell>
        </row>
        <row r="109">
          <cell r="H109" t="str">
            <v>105437-P.S.R. CHALINGA</v>
          </cell>
          <cell r="I109"/>
          <cell r="J109"/>
          <cell r="K109"/>
          <cell r="L109"/>
          <cell r="M109"/>
          <cell r="N109">
            <v>2</v>
          </cell>
          <cell r="O109"/>
          <cell r="P109">
            <v>2</v>
          </cell>
        </row>
        <row r="110">
          <cell r="H110" t="str">
            <v>105507-P.S.R. HUAMALATA</v>
          </cell>
          <cell r="I110">
            <v>1</v>
          </cell>
          <cell r="J110">
            <v>3</v>
          </cell>
          <cell r="K110">
            <v>2</v>
          </cell>
          <cell r="L110">
            <v>1</v>
          </cell>
          <cell r="M110"/>
          <cell r="N110">
            <v>1</v>
          </cell>
          <cell r="O110">
            <v>1</v>
          </cell>
          <cell r="P110">
            <v>9</v>
          </cell>
        </row>
        <row r="111">
          <cell r="H111" t="str">
            <v>105510-P.S.R. RECOLETA</v>
          </cell>
          <cell r="I111">
            <v>1</v>
          </cell>
          <cell r="J111"/>
          <cell r="K111">
            <v>1</v>
          </cell>
          <cell r="L111"/>
          <cell r="M111"/>
          <cell r="N111"/>
          <cell r="O111">
            <v>1</v>
          </cell>
          <cell r="P111">
            <v>3</v>
          </cell>
        </row>
        <row r="112">
          <cell r="H112" t="str">
            <v>105722-CECOF SAN JOSE DE LA DEHESA</v>
          </cell>
          <cell r="I112">
            <v>11</v>
          </cell>
          <cell r="J112">
            <v>7</v>
          </cell>
          <cell r="K112">
            <v>5</v>
          </cell>
          <cell r="L112">
            <v>3</v>
          </cell>
          <cell r="M112">
            <v>8</v>
          </cell>
          <cell r="N112">
            <v>5</v>
          </cell>
          <cell r="O112">
            <v>5</v>
          </cell>
          <cell r="P112">
            <v>44</v>
          </cell>
        </row>
        <row r="113">
          <cell r="H113" t="str">
            <v>105723-CECOF LIMARI</v>
          </cell>
          <cell r="I113">
            <v>6</v>
          </cell>
          <cell r="J113">
            <v>6</v>
          </cell>
          <cell r="K113">
            <v>3</v>
          </cell>
          <cell r="L113">
            <v>3</v>
          </cell>
          <cell r="M113">
            <v>4</v>
          </cell>
          <cell r="N113">
            <v>2</v>
          </cell>
          <cell r="O113">
            <v>2</v>
          </cell>
          <cell r="P113">
            <v>26</v>
          </cell>
        </row>
        <row r="114">
          <cell r="H114" t="str">
            <v>200258-CECOF LOS COPIHUES</v>
          </cell>
          <cell r="I114">
            <v>2</v>
          </cell>
          <cell r="J114">
            <v>2</v>
          </cell>
          <cell r="K114">
            <v>2</v>
          </cell>
          <cell r="L114">
            <v>6</v>
          </cell>
          <cell r="M114">
            <v>5</v>
          </cell>
          <cell r="N114">
            <v>5</v>
          </cell>
          <cell r="O114">
            <v>3</v>
          </cell>
          <cell r="P114">
            <v>25</v>
          </cell>
        </row>
        <row r="115">
          <cell r="H115" t="str">
            <v>Total 04301-OVALLE</v>
          </cell>
          <cell r="I115">
            <v>121</v>
          </cell>
          <cell r="J115">
            <v>104</v>
          </cell>
          <cell r="K115">
            <v>105</v>
          </cell>
          <cell r="L115">
            <v>90</v>
          </cell>
          <cell r="M115">
            <v>99</v>
          </cell>
          <cell r="N115">
            <v>106</v>
          </cell>
          <cell r="O115">
            <v>90</v>
          </cell>
          <cell r="P115">
            <v>715</v>
          </cell>
        </row>
        <row r="116">
          <cell r="H116" t="str">
            <v>04302-COMBARBALÁ</v>
          </cell>
          <cell r="I116"/>
          <cell r="J116"/>
          <cell r="K116"/>
          <cell r="L116"/>
          <cell r="M116"/>
          <cell r="N116"/>
          <cell r="O116"/>
          <cell r="P116"/>
        </row>
        <row r="117">
          <cell r="H117" t="str">
            <v>105105-HOSPITAL COMBARBALA</v>
          </cell>
          <cell r="I117">
            <v>5</v>
          </cell>
          <cell r="J117">
            <v>1</v>
          </cell>
          <cell r="K117">
            <v>7</v>
          </cell>
          <cell r="L117">
            <v>6</v>
          </cell>
          <cell r="M117">
            <v>5</v>
          </cell>
          <cell r="N117">
            <v>1</v>
          </cell>
          <cell r="O117">
            <v>4</v>
          </cell>
          <cell r="P117">
            <v>29</v>
          </cell>
        </row>
        <row r="118">
          <cell r="H118" t="str">
            <v>105434-P.S.R. SAN MARCOS</v>
          </cell>
          <cell r="I118"/>
          <cell r="J118"/>
          <cell r="K118"/>
          <cell r="L118"/>
          <cell r="M118"/>
          <cell r="N118">
            <v>1</v>
          </cell>
          <cell r="O118"/>
          <cell r="P118">
            <v>1</v>
          </cell>
        </row>
        <row r="119">
          <cell r="H119" t="str">
            <v>105441-P.S.R. MANQUEHUA</v>
          </cell>
          <cell r="I119"/>
          <cell r="J119"/>
          <cell r="K119"/>
          <cell r="L119">
            <v>1</v>
          </cell>
          <cell r="M119"/>
          <cell r="N119">
            <v>1</v>
          </cell>
          <cell r="O119"/>
          <cell r="P119">
            <v>2</v>
          </cell>
        </row>
        <row r="120">
          <cell r="H120" t="str">
            <v xml:space="preserve">105459-P.S.R. BARRANCAS                </v>
          </cell>
          <cell r="I120">
            <v>1</v>
          </cell>
          <cell r="J120">
            <v>1</v>
          </cell>
          <cell r="K120"/>
          <cell r="L120">
            <v>1</v>
          </cell>
          <cell r="M120"/>
          <cell r="N120"/>
          <cell r="O120"/>
          <cell r="P120">
            <v>3</v>
          </cell>
        </row>
        <row r="121">
          <cell r="H121" t="str">
            <v>105460-P.S.R. COGOTI 18</v>
          </cell>
          <cell r="I121">
            <v>1</v>
          </cell>
          <cell r="J121"/>
          <cell r="K121"/>
          <cell r="L121">
            <v>1</v>
          </cell>
          <cell r="M121"/>
          <cell r="N121"/>
          <cell r="O121"/>
          <cell r="P121">
            <v>2</v>
          </cell>
        </row>
        <row r="122">
          <cell r="H122" t="str">
            <v>105462-P.S.R. EL SAUCE</v>
          </cell>
          <cell r="I122"/>
          <cell r="J122"/>
          <cell r="K122"/>
          <cell r="L122"/>
          <cell r="M122">
            <v>1</v>
          </cell>
          <cell r="N122"/>
          <cell r="O122"/>
          <cell r="P122">
            <v>1</v>
          </cell>
        </row>
        <row r="123">
          <cell r="H123" t="str">
            <v>105463-P.S.R. QUILITAPIA</v>
          </cell>
          <cell r="I123"/>
          <cell r="J123">
            <v>1</v>
          </cell>
          <cell r="K123"/>
          <cell r="L123"/>
          <cell r="M123"/>
          <cell r="N123"/>
          <cell r="O123">
            <v>1</v>
          </cell>
          <cell r="P123">
            <v>2</v>
          </cell>
        </row>
        <row r="124">
          <cell r="H124" t="str">
            <v>105465-P.S.R. RAMADILLA</v>
          </cell>
          <cell r="I124">
            <v>1</v>
          </cell>
          <cell r="J124"/>
          <cell r="K124"/>
          <cell r="L124">
            <v>2</v>
          </cell>
          <cell r="M124"/>
          <cell r="N124"/>
          <cell r="O124"/>
          <cell r="P124">
            <v>3</v>
          </cell>
        </row>
        <row r="125">
          <cell r="H125" t="str">
            <v>105466-P.S.R. VALLE HERMOSO</v>
          </cell>
          <cell r="I125"/>
          <cell r="J125"/>
          <cell r="K125"/>
          <cell r="L125">
            <v>2</v>
          </cell>
          <cell r="M125"/>
          <cell r="N125">
            <v>1</v>
          </cell>
          <cell r="O125"/>
          <cell r="P125">
            <v>3</v>
          </cell>
        </row>
        <row r="126">
          <cell r="H126" t="str">
            <v>Total 04302-COMBARBALÁ</v>
          </cell>
          <cell r="I126">
            <v>8</v>
          </cell>
          <cell r="J126">
            <v>3</v>
          </cell>
          <cell r="K126">
            <v>7</v>
          </cell>
          <cell r="L126">
            <v>13</v>
          </cell>
          <cell r="M126">
            <v>6</v>
          </cell>
          <cell r="N126">
            <v>4</v>
          </cell>
          <cell r="O126">
            <v>5</v>
          </cell>
          <cell r="P126">
            <v>46</v>
          </cell>
        </row>
        <row r="127">
          <cell r="H127" t="str">
            <v>04304-MONTE PATRIA</v>
          </cell>
          <cell r="I127"/>
          <cell r="J127"/>
          <cell r="K127"/>
          <cell r="L127"/>
          <cell r="M127"/>
          <cell r="N127"/>
          <cell r="O127"/>
          <cell r="P127"/>
        </row>
        <row r="128">
          <cell r="H128" t="str">
            <v>105307-CES. RURAL MONTE PATRIA</v>
          </cell>
          <cell r="I128">
            <v>8</v>
          </cell>
          <cell r="J128">
            <v>8</v>
          </cell>
          <cell r="K128">
            <v>17</v>
          </cell>
          <cell r="L128">
            <v>7</v>
          </cell>
          <cell r="M128">
            <v>12</v>
          </cell>
          <cell r="N128">
            <v>12</v>
          </cell>
          <cell r="O128">
            <v>10</v>
          </cell>
          <cell r="P128">
            <v>74</v>
          </cell>
        </row>
        <row r="129">
          <cell r="H129" t="str">
            <v>105311-CES. RURAL CHAÑARAL ALTO</v>
          </cell>
          <cell r="I129">
            <v>5</v>
          </cell>
          <cell r="J129">
            <v>2</v>
          </cell>
          <cell r="K129">
            <v>4</v>
          </cell>
          <cell r="L129">
            <v>5</v>
          </cell>
          <cell r="M129"/>
          <cell r="N129">
            <v>1</v>
          </cell>
          <cell r="O129">
            <v>8</v>
          </cell>
          <cell r="P129">
            <v>25</v>
          </cell>
        </row>
        <row r="130">
          <cell r="H130" t="str">
            <v>105312-CES. RURAL CAREN</v>
          </cell>
          <cell r="I130">
            <v>4</v>
          </cell>
          <cell r="J130"/>
          <cell r="K130"/>
          <cell r="L130">
            <v>2</v>
          </cell>
          <cell r="M130">
            <v>2</v>
          </cell>
          <cell r="N130">
            <v>7</v>
          </cell>
          <cell r="O130">
            <v>8</v>
          </cell>
          <cell r="P130">
            <v>23</v>
          </cell>
        </row>
        <row r="131">
          <cell r="H131" t="str">
            <v>105318-CES. RURAL EL PALQUI</v>
          </cell>
          <cell r="I131">
            <v>9</v>
          </cell>
          <cell r="J131">
            <v>8</v>
          </cell>
          <cell r="K131">
            <v>15</v>
          </cell>
          <cell r="L131">
            <v>12</v>
          </cell>
          <cell r="M131">
            <v>16</v>
          </cell>
          <cell r="N131">
            <v>10</v>
          </cell>
          <cell r="O131">
            <v>7</v>
          </cell>
          <cell r="P131">
            <v>77</v>
          </cell>
        </row>
        <row r="132">
          <cell r="H132" t="str">
            <v>105425-P.S.R. CHILECITO</v>
          </cell>
          <cell r="I132"/>
          <cell r="J132"/>
          <cell r="K132">
            <v>1</v>
          </cell>
          <cell r="L132"/>
          <cell r="M132"/>
          <cell r="N132"/>
          <cell r="O132"/>
          <cell r="P132">
            <v>1</v>
          </cell>
        </row>
        <row r="133">
          <cell r="H133" t="str">
            <v>105428-P.S.R. HUATULAME</v>
          </cell>
          <cell r="I133">
            <v>1</v>
          </cell>
          <cell r="J133"/>
          <cell r="K133">
            <v>2</v>
          </cell>
          <cell r="L133">
            <v>1</v>
          </cell>
          <cell r="M133">
            <v>1</v>
          </cell>
          <cell r="N133">
            <v>1</v>
          </cell>
          <cell r="O133">
            <v>1</v>
          </cell>
          <cell r="P133">
            <v>7</v>
          </cell>
        </row>
        <row r="134">
          <cell r="H134" t="str">
            <v>105430-P.S.R. MIALQUI</v>
          </cell>
          <cell r="I134"/>
          <cell r="J134"/>
          <cell r="K134"/>
          <cell r="L134">
            <v>2</v>
          </cell>
          <cell r="M134"/>
          <cell r="N134"/>
          <cell r="O134"/>
          <cell r="P134">
            <v>2</v>
          </cell>
        </row>
        <row r="135">
          <cell r="H135" t="str">
            <v>105431-P.S.R. PEDREGAL</v>
          </cell>
          <cell r="I135"/>
          <cell r="J135"/>
          <cell r="K135"/>
          <cell r="L135">
            <v>2</v>
          </cell>
          <cell r="M135"/>
          <cell r="N135"/>
          <cell r="O135"/>
          <cell r="P135">
            <v>2</v>
          </cell>
        </row>
        <row r="136">
          <cell r="H136" t="str">
            <v>105432-P.S.R. RAPEL</v>
          </cell>
          <cell r="I136"/>
          <cell r="J136"/>
          <cell r="K136">
            <v>1</v>
          </cell>
          <cell r="L136"/>
          <cell r="M136"/>
          <cell r="N136">
            <v>1</v>
          </cell>
          <cell r="O136"/>
          <cell r="P136">
            <v>2</v>
          </cell>
        </row>
        <row r="137">
          <cell r="H137" t="str">
            <v>105435-P.S.R. TULAHUEN</v>
          </cell>
          <cell r="I137">
            <v>1</v>
          </cell>
          <cell r="J137">
            <v>1</v>
          </cell>
          <cell r="K137">
            <v>1</v>
          </cell>
          <cell r="L137">
            <v>1</v>
          </cell>
          <cell r="M137"/>
          <cell r="N137"/>
          <cell r="O137"/>
          <cell r="P137">
            <v>4</v>
          </cell>
        </row>
        <row r="138">
          <cell r="H138" t="str">
            <v>105436-P.S.R. EL MAITEN</v>
          </cell>
          <cell r="I138">
            <v>1</v>
          </cell>
          <cell r="J138"/>
          <cell r="K138"/>
          <cell r="L138"/>
          <cell r="M138"/>
          <cell r="N138"/>
          <cell r="O138"/>
          <cell r="P138">
            <v>1</v>
          </cell>
        </row>
        <row r="139">
          <cell r="H139" t="str">
            <v>105489-P.S.R. RAMADAS DE TULAHUEN</v>
          </cell>
          <cell r="I139"/>
          <cell r="J139"/>
          <cell r="K139">
            <v>1</v>
          </cell>
          <cell r="L139"/>
          <cell r="M139"/>
          <cell r="N139"/>
          <cell r="O139"/>
          <cell r="P139">
            <v>1</v>
          </cell>
        </row>
        <row r="140">
          <cell r="H140" t="str">
            <v>Total 04304-MONTE PATRIA</v>
          </cell>
          <cell r="I140">
            <v>29</v>
          </cell>
          <cell r="J140">
            <v>19</v>
          </cell>
          <cell r="K140">
            <v>42</v>
          </cell>
          <cell r="L140">
            <v>32</v>
          </cell>
          <cell r="M140">
            <v>31</v>
          </cell>
          <cell r="N140">
            <v>32</v>
          </cell>
          <cell r="O140">
            <v>34</v>
          </cell>
          <cell r="P140">
            <v>219</v>
          </cell>
        </row>
        <row r="141">
          <cell r="H141" t="str">
            <v>04304-PUNITAQUI</v>
          </cell>
          <cell r="I141"/>
          <cell r="J141"/>
          <cell r="K141"/>
          <cell r="L141"/>
          <cell r="M141"/>
          <cell r="N141"/>
          <cell r="O141"/>
          <cell r="P141"/>
        </row>
        <row r="142">
          <cell r="H142" t="str">
            <v>105308-CES. RURAL PUNITAQUI</v>
          </cell>
          <cell r="I142">
            <v>20</v>
          </cell>
          <cell r="J142">
            <v>13</v>
          </cell>
          <cell r="K142">
            <v>15</v>
          </cell>
          <cell r="L142">
            <v>15</v>
          </cell>
          <cell r="M142">
            <v>7</v>
          </cell>
          <cell r="N142">
            <v>13</v>
          </cell>
          <cell r="O142">
            <v>15</v>
          </cell>
          <cell r="P142">
            <v>98</v>
          </cell>
        </row>
        <row r="143">
          <cell r="H143" t="str">
            <v>Total 04304-PUNITAQUI</v>
          </cell>
          <cell r="I143">
            <v>20</v>
          </cell>
          <cell r="J143">
            <v>13</v>
          </cell>
          <cell r="K143">
            <v>15</v>
          </cell>
          <cell r="L143">
            <v>15</v>
          </cell>
          <cell r="M143">
            <v>7</v>
          </cell>
          <cell r="N143">
            <v>13</v>
          </cell>
          <cell r="O143">
            <v>15</v>
          </cell>
          <cell r="P143">
            <v>98</v>
          </cell>
        </row>
        <row r="144">
          <cell r="H144" t="str">
            <v>04305-RIO HURTADO</v>
          </cell>
          <cell r="I144"/>
          <cell r="J144"/>
          <cell r="K144"/>
          <cell r="L144"/>
          <cell r="M144"/>
          <cell r="N144"/>
          <cell r="O144"/>
          <cell r="P144"/>
        </row>
        <row r="145">
          <cell r="H145" t="str">
            <v>105310-CES. RURAL PICHASCA</v>
          </cell>
          <cell r="I145">
            <v>4</v>
          </cell>
          <cell r="J145">
            <v>2</v>
          </cell>
          <cell r="K145">
            <v>3</v>
          </cell>
          <cell r="L145">
            <v>1</v>
          </cell>
          <cell r="M145">
            <v>1</v>
          </cell>
          <cell r="N145">
            <v>1</v>
          </cell>
          <cell r="O145"/>
          <cell r="P145">
            <v>12</v>
          </cell>
        </row>
        <row r="146">
          <cell r="H146" t="str">
            <v>105411-P.S.R. LAS BREAS</v>
          </cell>
          <cell r="I146">
            <v>1</v>
          </cell>
          <cell r="J146"/>
          <cell r="K146"/>
          <cell r="L146"/>
          <cell r="M146"/>
          <cell r="N146">
            <v>1</v>
          </cell>
          <cell r="O146">
            <v>1</v>
          </cell>
          <cell r="P146">
            <v>3</v>
          </cell>
        </row>
        <row r="147">
          <cell r="H147" t="str">
            <v>105413-P.S.R. SAMO ALTO</v>
          </cell>
          <cell r="I147"/>
          <cell r="J147"/>
          <cell r="K147">
            <v>2</v>
          </cell>
          <cell r="L147">
            <v>1</v>
          </cell>
          <cell r="M147"/>
          <cell r="N147"/>
          <cell r="O147"/>
          <cell r="P147">
            <v>3</v>
          </cell>
        </row>
        <row r="148">
          <cell r="H148" t="str">
            <v>105414-P.S.R. SERON</v>
          </cell>
          <cell r="I148"/>
          <cell r="J148"/>
          <cell r="K148">
            <v>1</v>
          </cell>
          <cell r="L148"/>
          <cell r="M148">
            <v>1</v>
          </cell>
          <cell r="N148">
            <v>1</v>
          </cell>
          <cell r="O148">
            <v>2</v>
          </cell>
          <cell r="P148">
            <v>5</v>
          </cell>
        </row>
        <row r="149">
          <cell r="H149" t="str">
            <v>105503-P.S.R. TABAQUEROS</v>
          </cell>
          <cell r="I149"/>
          <cell r="J149"/>
          <cell r="K149"/>
          <cell r="L149"/>
          <cell r="M149"/>
          <cell r="N149">
            <v>1</v>
          </cell>
          <cell r="O149"/>
          <cell r="P149">
            <v>1</v>
          </cell>
        </row>
        <row r="150">
          <cell r="H150" t="str">
            <v>Total 04305-RIO HURTADO</v>
          </cell>
          <cell r="I150">
            <v>5</v>
          </cell>
          <cell r="J150">
            <v>2</v>
          </cell>
          <cell r="K150">
            <v>6</v>
          </cell>
          <cell r="L150">
            <v>2</v>
          </cell>
          <cell r="M150">
            <v>2</v>
          </cell>
          <cell r="N150">
            <v>4</v>
          </cell>
          <cell r="O150">
            <v>3</v>
          </cell>
          <cell r="P150">
            <v>24</v>
          </cell>
        </row>
        <row r="151">
          <cell r="H151" t="str">
            <v>Total general</v>
          </cell>
          <cell r="I151">
            <v>795</v>
          </cell>
          <cell r="J151">
            <v>592</v>
          </cell>
          <cell r="K151">
            <v>827</v>
          </cell>
          <cell r="L151">
            <v>547</v>
          </cell>
          <cell r="M151">
            <v>679</v>
          </cell>
          <cell r="N151">
            <v>621</v>
          </cell>
          <cell r="O151">
            <v>669</v>
          </cell>
          <cell r="P151">
            <v>4730</v>
          </cell>
        </row>
      </sheetData>
      <sheetData sheetId="26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</row>
        <row r="5">
          <cell r="H5" t="str">
            <v>04101-LA SERENA</v>
          </cell>
          <cell r="I5"/>
          <cell r="J5"/>
        </row>
        <row r="6">
          <cell r="H6" t="str">
            <v>105300-CES. CARDENAL CARO</v>
          </cell>
          <cell r="I6">
            <v>210</v>
          </cell>
          <cell r="J6">
            <v>210</v>
          </cell>
        </row>
        <row r="7">
          <cell r="H7" t="str">
            <v>105301-CES. LAS COMPAÑIAS</v>
          </cell>
          <cell r="I7">
            <v>270</v>
          </cell>
          <cell r="J7">
            <v>270</v>
          </cell>
        </row>
        <row r="8">
          <cell r="H8" t="str">
            <v>105302-CES. PEDRO AGUIRRE C.</v>
          </cell>
          <cell r="I8">
            <v>363</v>
          </cell>
          <cell r="J8">
            <v>363</v>
          </cell>
        </row>
        <row r="9">
          <cell r="H9" t="str">
            <v>105313-CES. SCHAFFHAUSER</v>
          </cell>
          <cell r="I9">
            <v>400</v>
          </cell>
          <cell r="J9">
            <v>400</v>
          </cell>
        </row>
        <row r="10">
          <cell r="H10" t="str">
            <v>105319-CES. CARDENAL R.S.H.</v>
          </cell>
          <cell r="I10">
            <v>546</v>
          </cell>
          <cell r="J10">
            <v>546</v>
          </cell>
        </row>
        <row r="11">
          <cell r="H11" t="str">
            <v>105325-CESFAM JUAN PABLO II</v>
          </cell>
          <cell r="I11">
            <v>427</v>
          </cell>
          <cell r="J11">
            <v>427</v>
          </cell>
        </row>
        <row r="12">
          <cell r="H12" t="str">
            <v xml:space="preserve">105400-P.S.R. ALGARROBITO            </v>
          </cell>
          <cell r="I12">
            <v>50</v>
          </cell>
          <cell r="J12">
            <v>50</v>
          </cell>
        </row>
        <row r="13">
          <cell r="H13" t="str">
            <v>105401-P.S.R. LAS ROJAS</v>
          </cell>
          <cell r="I13">
            <v>10</v>
          </cell>
          <cell r="J13">
            <v>10</v>
          </cell>
        </row>
        <row r="14">
          <cell r="H14" t="str">
            <v>105402-P.S.R. EL ROMERO</v>
          </cell>
          <cell r="I14">
            <v>10</v>
          </cell>
          <cell r="J14">
            <v>10</v>
          </cell>
        </row>
        <row r="15">
          <cell r="H15" t="str">
            <v>105499-P.S.R. LAMBERT</v>
          </cell>
          <cell r="I15">
            <v>7</v>
          </cell>
          <cell r="J15">
            <v>7</v>
          </cell>
        </row>
        <row r="16">
          <cell r="H16" t="str">
            <v>105700-CECOF VILLA EL INDIO</v>
          </cell>
          <cell r="I16">
            <v>24</v>
          </cell>
          <cell r="J16">
            <v>24</v>
          </cell>
        </row>
        <row r="17">
          <cell r="H17" t="str">
            <v>105701-CECOF VILLA ALEMANIA</v>
          </cell>
          <cell r="I17">
            <v>29</v>
          </cell>
          <cell r="J17">
            <v>29</v>
          </cell>
        </row>
        <row r="18">
          <cell r="H18" t="str">
            <v>105702-CECOF VILLA LAMBERT</v>
          </cell>
          <cell r="I18">
            <v>41</v>
          </cell>
          <cell r="J18">
            <v>41</v>
          </cell>
        </row>
        <row r="19">
          <cell r="H19" t="str">
            <v>Total 04101-LA SERENA</v>
          </cell>
          <cell r="I19">
            <v>2387</v>
          </cell>
          <cell r="J19">
            <v>2387</v>
          </cell>
        </row>
        <row r="20">
          <cell r="H20" t="str">
            <v>04102-COQUIMBO</v>
          </cell>
          <cell r="I20"/>
          <cell r="J20"/>
        </row>
        <row r="21">
          <cell r="H21" t="str">
            <v>105303-CES. SAN JUAN</v>
          </cell>
          <cell r="I21">
            <v>360</v>
          </cell>
          <cell r="J21">
            <v>360</v>
          </cell>
        </row>
        <row r="22">
          <cell r="H22" t="str">
            <v>105304-CES. SANTA CECILIA</v>
          </cell>
          <cell r="I22">
            <v>383</v>
          </cell>
          <cell r="J22">
            <v>383</v>
          </cell>
        </row>
        <row r="23">
          <cell r="H23" t="str">
            <v>105305-CES. TIERRAS BLANCAS</v>
          </cell>
          <cell r="I23">
            <v>605</v>
          </cell>
          <cell r="J23">
            <v>605</v>
          </cell>
        </row>
        <row r="24">
          <cell r="H24" t="str">
            <v>105321-CES. RURAL  TONGOY</v>
          </cell>
          <cell r="I24">
            <v>62</v>
          </cell>
          <cell r="J24">
            <v>62</v>
          </cell>
        </row>
        <row r="25">
          <cell r="H25" t="str">
            <v>105323-CES. DR. SERGIO AGUILAR</v>
          </cell>
          <cell r="I25">
            <v>254</v>
          </cell>
          <cell r="J25">
            <v>254</v>
          </cell>
        </row>
        <row r="26">
          <cell r="H26" t="str">
            <v xml:space="preserve">105404-P.S.R. EL TANGUE                         </v>
          </cell>
          <cell r="I26">
            <v>1</v>
          </cell>
          <cell r="J26">
            <v>1</v>
          </cell>
        </row>
        <row r="27">
          <cell r="H27" t="str">
            <v>105405-P.S.R. GUANAQUEROS</v>
          </cell>
          <cell r="I27">
            <v>20</v>
          </cell>
          <cell r="J27">
            <v>20</v>
          </cell>
        </row>
        <row r="28">
          <cell r="H28" t="str">
            <v>105406-P.S.R. PAN DE AZUCAR</v>
          </cell>
          <cell r="I28">
            <v>137</v>
          </cell>
          <cell r="J28">
            <v>137</v>
          </cell>
        </row>
        <row r="29">
          <cell r="H29" t="str">
            <v>105407-P.S.R. TAMBILLOS</v>
          </cell>
          <cell r="I29">
            <v>7</v>
          </cell>
          <cell r="J29">
            <v>7</v>
          </cell>
        </row>
        <row r="30">
          <cell r="H30" t="str">
            <v>105705-CECOF EL ALBA</v>
          </cell>
          <cell r="I30">
            <v>85</v>
          </cell>
          <cell r="J30">
            <v>85</v>
          </cell>
        </row>
        <row r="31">
          <cell r="H31" t="str">
            <v>200273-CECOF PUNTA MIRA</v>
          </cell>
          <cell r="I31">
            <v>112</v>
          </cell>
          <cell r="J31">
            <v>112</v>
          </cell>
        </row>
        <row r="32">
          <cell r="H32" t="str">
            <v>Total 04102-COQUIMBO</v>
          </cell>
          <cell r="I32">
            <v>2026</v>
          </cell>
          <cell r="J32">
            <v>2026</v>
          </cell>
        </row>
        <row r="33">
          <cell r="H33" t="str">
            <v>04103-ANDACOLLO</v>
          </cell>
          <cell r="I33"/>
          <cell r="J33"/>
        </row>
        <row r="34">
          <cell r="H34" t="str">
            <v>105106-HOSPITAL ANDACOLLO</v>
          </cell>
          <cell r="I34">
            <v>89</v>
          </cell>
          <cell r="J34">
            <v>89</v>
          </cell>
        </row>
        <row r="35">
          <cell r="H35" t="str">
            <v>Total 04103-ANDACOLLO</v>
          </cell>
          <cell r="I35">
            <v>89</v>
          </cell>
          <cell r="J35">
            <v>89</v>
          </cell>
        </row>
        <row r="36">
          <cell r="H36" t="str">
            <v>04104-LA HIGUERA</v>
          </cell>
          <cell r="I36"/>
          <cell r="J36"/>
        </row>
        <row r="37">
          <cell r="H37" t="str">
            <v>105314-CES. LA HIGUERA</v>
          </cell>
          <cell r="I37">
            <v>19</v>
          </cell>
          <cell r="J37">
            <v>19</v>
          </cell>
        </row>
        <row r="38">
          <cell r="H38" t="str">
            <v xml:space="preserve">105500-P.S.R. CALETA HORNOS        </v>
          </cell>
          <cell r="I38">
            <v>14</v>
          </cell>
          <cell r="J38">
            <v>14</v>
          </cell>
        </row>
        <row r="39">
          <cell r="H39" t="str">
            <v>105505-P.S.R. LOS CHOROS</v>
          </cell>
          <cell r="I39">
            <v>3</v>
          </cell>
          <cell r="J39">
            <v>3</v>
          </cell>
        </row>
        <row r="40">
          <cell r="H40" t="str">
            <v>105506-P.S.R. EL TRAPICHE</v>
          </cell>
          <cell r="I40">
            <v>6</v>
          </cell>
          <cell r="J40">
            <v>6</v>
          </cell>
        </row>
        <row r="41">
          <cell r="H41" t="str">
            <v>Total 04104-LA HIGUERA</v>
          </cell>
          <cell r="I41">
            <v>42</v>
          </cell>
          <cell r="J41">
            <v>42</v>
          </cell>
        </row>
        <row r="42">
          <cell r="H42" t="str">
            <v>04105-PAIHUANO</v>
          </cell>
          <cell r="I42"/>
          <cell r="J42"/>
        </row>
        <row r="43">
          <cell r="H43" t="str">
            <v>105306-CES. PAIHUANO</v>
          </cell>
          <cell r="I43">
            <v>15</v>
          </cell>
          <cell r="J43">
            <v>15</v>
          </cell>
        </row>
        <row r="44">
          <cell r="H44" t="str">
            <v>105475-P.S.R. HORCON</v>
          </cell>
          <cell r="I44">
            <v>3</v>
          </cell>
          <cell r="J44">
            <v>3</v>
          </cell>
        </row>
        <row r="45">
          <cell r="H45" t="str">
            <v>105476-P.S.R. MONTE GRANDE</v>
          </cell>
          <cell r="I45">
            <v>2</v>
          </cell>
          <cell r="J45">
            <v>2</v>
          </cell>
        </row>
        <row r="46">
          <cell r="H46" t="str">
            <v>105477-P.S.R. PISCO ELQUI</v>
          </cell>
          <cell r="I46">
            <v>5</v>
          </cell>
          <cell r="J46">
            <v>5</v>
          </cell>
        </row>
        <row r="47">
          <cell r="H47" t="str">
            <v>Total 04105-PAIHUANO</v>
          </cell>
          <cell r="I47">
            <v>25</v>
          </cell>
          <cell r="J47">
            <v>25</v>
          </cell>
        </row>
        <row r="48">
          <cell r="H48" t="str">
            <v>04106-VICUÑA</v>
          </cell>
          <cell r="I48"/>
          <cell r="J48"/>
        </row>
        <row r="49">
          <cell r="H49" t="str">
            <v>105107-HOSPITAL VICUÑA</v>
          </cell>
          <cell r="I49">
            <v>178</v>
          </cell>
          <cell r="J49">
            <v>178</v>
          </cell>
        </row>
        <row r="50">
          <cell r="H50" t="str">
            <v>105467-P.S.R. DIAGUITAS</v>
          </cell>
          <cell r="I50">
            <v>13</v>
          </cell>
          <cell r="J50">
            <v>13</v>
          </cell>
        </row>
        <row r="51">
          <cell r="H51" t="str">
            <v>105468-P.S.R. EL MOLLE</v>
          </cell>
          <cell r="I51">
            <v>25</v>
          </cell>
          <cell r="J51">
            <v>25</v>
          </cell>
        </row>
        <row r="52">
          <cell r="H52" t="str">
            <v>105469-P.S.R. EL TAMBO</v>
          </cell>
          <cell r="I52">
            <v>26</v>
          </cell>
          <cell r="J52">
            <v>26</v>
          </cell>
        </row>
        <row r="53">
          <cell r="H53" t="str">
            <v>105470-P.S.R. HUANTA</v>
          </cell>
          <cell r="I53">
            <v>1</v>
          </cell>
          <cell r="J53">
            <v>1</v>
          </cell>
        </row>
        <row r="54">
          <cell r="H54" t="str">
            <v>105471-P.S.R. PERALILLO</v>
          </cell>
          <cell r="I54">
            <v>19</v>
          </cell>
          <cell r="J54">
            <v>19</v>
          </cell>
        </row>
        <row r="55">
          <cell r="H55" t="str">
            <v>105472-P.S.R. RIVADAVIA</v>
          </cell>
          <cell r="I55">
            <v>13</v>
          </cell>
          <cell r="J55">
            <v>13</v>
          </cell>
        </row>
        <row r="56">
          <cell r="H56" t="str">
            <v>105473-P.S.R. TALCUNA</v>
          </cell>
          <cell r="I56">
            <v>14</v>
          </cell>
          <cell r="J56">
            <v>14</v>
          </cell>
        </row>
        <row r="57">
          <cell r="H57" t="str">
            <v>105474-P.S.R. CHAPILCA</v>
          </cell>
          <cell r="I57">
            <v>1</v>
          </cell>
          <cell r="J57">
            <v>1</v>
          </cell>
        </row>
        <row r="58">
          <cell r="H58" t="str">
            <v>105502-P.S.R. CALINGASTA</v>
          </cell>
          <cell r="I58">
            <v>54</v>
          </cell>
          <cell r="J58">
            <v>54</v>
          </cell>
        </row>
        <row r="59">
          <cell r="H59" t="str">
            <v>105509-P.S.R. GUALLIGUAICA</v>
          </cell>
          <cell r="I59">
            <v>5</v>
          </cell>
          <cell r="J59">
            <v>5</v>
          </cell>
        </row>
        <row r="60">
          <cell r="H60" t="str">
            <v>Total 04106-VICUÑA</v>
          </cell>
          <cell r="I60">
            <v>349</v>
          </cell>
          <cell r="J60">
            <v>349</v>
          </cell>
        </row>
        <row r="61">
          <cell r="H61" t="str">
            <v>04201-ILLAPEL</v>
          </cell>
          <cell r="I61"/>
          <cell r="J61"/>
        </row>
        <row r="62">
          <cell r="H62" t="str">
            <v>105103-HOSPITAL ILLAPEL</v>
          </cell>
          <cell r="I62">
            <v>90</v>
          </cell>
          <cell r="J62">
            <v>90</v>
          </cell>
        </row>
        <row r="63">
          <cell r="H63" t="str">
            <v>105326-CESFAM SAN RAFAEL</v>
          </cell>
          <cell r="I63">
            <v>112</v>
          </cell>
          <cell r="J63">
            <v>112</v>
          </cell>
        </row>
        <row r="64">
          <cell r="H64" t="str">
            <v xml:space="preserve">105443-P.S.R. CARCAMO                   </v>
          </cell>
          <cell r="I64">
            <v>2</v>
          </cell>
          <cell r="J64">
            <v>2</v>
          </cell>
        </row>
        <row r="65">
          <cell r="H65" t="str">
            <v>105444-P.S.R. HUINTIL</v>
          </cell>
          <cell r="I65">
            <v>4</v>
          </cell>
          <cell r="J65">
            <v>4</v>
          </cell>
        </row>
        <row r="66">
          <cell r="H66" t="str">
            <v>105445-P.S.R. LIMAHUIDA</v>
          </cell>
          <cell r="I66">
            <v>5</v>
          </cell>
          <cell r="J66">
            <v>5</v>
          </cell>
        </row>
        <row r="67">
          <cell r="H67" t="str">
            <v>105446-P.S.R. MATANCILLA</v>
          </cell>
          <cell r="I67">
            <v>0</v>
          </cell>
          <cell r="J67">
            <v>0</v>
          </cell>
        </row>
        <row r="68">
          <cell r="H68" t="str">
            <v>105447-P.S.R. PERALILLO</v>
          </cell>
          <cell r="I68">
            <v>4</v>
          </cell>
          <cell r="J68">
            <v>4</v>
          </cell>
        </row>
        <row r="69">
          <cell r="H69" t="str">
            <v>105448-P.S.R. SANTA VIRGINIA</v>
          </cell>
          <cell r="I69">
            <v>3</v>
          </cell>
          <cell r="J69">
            <v>3</v>
          </cell>
        </row>
        <row r="70">
          <cell r="H70" t="str">
            <v>105449-P.S.R. TUNGA NORTE</v>
          </cell>
          <cell r="I70">
            <v>2</v>
          </cell>
          <cell r="J70">
            <v>2</v>
          </cell>
        </row>
        <row r="71">
          <cell r="H71" t="str">
            <v>105485-P.S.R. PLAN DE HORNOS</v>
          </cell>
          <cell r="I71">
            <v>2</v>
          </cell>
          <cell r="J71">
            <v>2</v>
          </cell>
        </row>
        <row r="72">
          <cell r="H72" t="str">
            <v>105486-P.S.R. TUNGA SUR</v>
          </cell>
          <cell r="I72">
            <v>2</v>
          </cell>
          <cell r="J72">
            <v>2</v>
          </cell>
        </row>
        <row r="73">
          <cell r="H73" t="str">
            <v>105487-P.S.R. CAÑAS UNO</v>
          </cell>
          <cell r="I73">
            <v>16</v>
          </cell>
          <cell r="J73">
            <v>16</v>
          </cell>
        </row>
        <row r="74">
          <cell r="H74" t="str">
            <v>105496-P.S.R. PINTACURA SUR</v>
          </cell>
          <cell r="I74">
            <v>1</v>
          </cell>
          <cell r="J74">
            <v>1</v>
          </cell>
        </row>
        <row r="75">
          <cell r="H75" t="str">
            <v>105504-P.S.R. SOCAVON</v>
          </cell>
          <cell r="I75">
            <v>7</v>
          </cell>
          <cell r="J75">
            <v>7</v>
          </cell>
        </row>
        <row r="76">
          <cell r="H76" t="str">
            <v>Total 04201-ILLAPEL</v>
          </cell>
          <cell r="I76">
            <v>250</v>
          </cell>
          <cell r="J76">
            <v>250</v>
          </cell>
        </row>
        <row r="77">
          <cell r="H77" t="str">
            <v>04202-CANELA</v>
          </cell>
          <cell r="I77"/>
          <cell r="J77"/>
        </row>
        <row r="78">
          <cell r="H78" t="str">
            <v>105309-CES. RURAL CANELA</v>
          </cell>
          <cell r="I78">
            <v>89</v>
          </cell>
          <cell r="J78">
            <v>89</v>
          </cell>
        </row>
        <row r="79">
          <cell r="H79" t="str">
            <v xml:space="preserve">105450-P.S.R. MINCHA NORTE            </v>
          </cell>
          <cell r="I79">
            <v>6</v>
          </cell>
          <cell r="J79">
            <v>6</v>
          </cell>
        </row>
        <row r="80">
          <cell r="H80" t="str">
            <v>105451-P.S.R. AGUA FRIA</v>
          </cell>
          <cell r="I80">
            <v>0</v>
          </cell>
          <cell r="J80">
            <v>0</v>
          </cell>
        </row>
        <row r="81">
          <cell r="H81" t="str">
            <v>105482-P.S.R. CANELA ALTA</v>
          </cell>
          <cell r="I81">
            <v>1</v>
          </cell>
          <cell r="J81">
            <v>1</v>
          </cell>
        </row>
        <row r="82">
          <cell r="H82" t="str">
            <v>105483-P.S.R. LOS RULOS</v>
          </cell>
          <cell r="I82">
            <v>0</v>
          </cell>
          <cell r="J82">
            <v>0</v>
          </cell>
        </row>
        <row r="83">
          <cell r="H83" t="str">
            <v>105484-P.S.R. HUENTELAUQUEN</v>
          </cell>
          <cell r="I83">
            <v>3</v>
          </cell>
          <cell r="J83">
            <v>3</v>
          </cell>
        </row>
        <row r="84">
          <cell r="H84" t="str">
            <v>105488-P.S.R. ESPIRITU SANTO</v>
          </cell>
          <cell r="I84">
            <v>0</v>
          </cell>
          <cell r="J84">
            <v>0</v>
          </cell>
        </row>
        <row r="85">
          <cell r="H85" t="str">
            <v>105493-P.S.R. MINCHA SUR</v>
          </cell>
          <cell r="I85">
            <v>0</v>
          </cell>
          <cell r="J85">
            <v>0</v>
          </cell>
        </row>
        <row r="86">
          <cell r="H86" t="str">
            <v>105497-P.S.R. JABONERIA</v>
          </cell>
          <cell r="I86">
            <v>1</v>
          </cell>
          <cell r="J86">
            <v>1</v>
          </cell>
        </row>
        <row r="87">
          <cell r="H87" t="str">
            <v>105498-P.S.R. QUEBRADA DE LINARES</v>
          </cell>
          <cell r="I87">
            <v>0</v>
          </cell>
          <cell r="J87">
            <v>0</v>
          </cell>
        </row>
        <row r="88">
          <cell r="H88" t="str">
            <v>Total 04202-CANELA</v>
          </cell>
          <cell r="I88">
            <v>100</v>
          </cell>
          <cell r="J88">
            <v>100</v>
          </cell>
        </row>
        <row r="89">
          <cell r="H89" t="str">
            <v>04203-LOS VILOS</v>
          </cell>
          <cell r="I89"/>
          <cell r="J89"/>
        </row>
        <row r="90">
          <cell r="H90" t="str">
            <v>105108-HOSPITAL LOS VILOS</v>
          </cell>
          <cell r="I90">
            <v>140</v>
          </cell>
          <cell r="J90">
            <v>140</v>
          </cell>
        </row>
        <row r="91">
          <cell r="H91" t="str">
            <v xml:space="preserve">105478-P.S.R. CAIMANES                   </v>
          </cell>
          <cell r="I91">
            <v>21</v>
          </cell>
          <cell r="J91">
            <v>21</v>
          </cell>
        </row>
        <row r="92">
          <cell r="H92" t="str">
            <v>105479-P.S.R. GUANGUALI</v>
          </cell>
          <cell r="I92">
            <v>2</v>
          </cell>
          <cell r="J92">
            <v>2</v>
          </cell>
        </row>
        <row r="93">
          <cell r="H93" t="str">
            <v>105480-P.S.R. QUILIMARI</v>
          </cell>
          <cell r="I93">
            <v>15</v>
          </cell>
          <cell r="J93">
            <v>15</v>
          </cell>
        </row>
        <row r="94">
          <cell r="H94" t="str">
            <v>105481-P.S.R. TILAMA</v>
          </cell>
          <cell r="I94">
            <v>5</v>
          </cell>
          <cell r="J94">
            <v>5</v>
          </cell>
        </row>
        <row r="95">
          <cell r="H95" t="str">
            <v>105511-P.S.R. LOS CONDORES</v>
          </cell>
          <cell r="I95">
            <v>7</v>
          </cell>
          <cell r="J95">
            <v>7</v>
          </cell>
        </row>
        <row r="96">
          <cell r="H96" t="str">
            <v>Total 04203-LOS VILOS</v>
          </cell>
          <cell r="I96">
            <v>190</v>
          </cell>
          <cell r="J96">
            <v>190</v>
          </cell>
        </row>
        <row r="97">
          <cell r="H97" t="str">
            <v>04204-SALAMANCA</v>
          </cell>
          <cell r="I97"/>
          <cell r="J97"/>
        </row>
        <row r="98">
          <cell r="H98" t="str">
            <v>105104-HOSPITAL SALAMANCA</v>
          </cell>
          <cell r="I98">
            <v>142</v>
          </cell>
          <cell r="J98">
            <v>142</v>
          </cell>
        </row>
        <row r="99">
          <cell r="H99" t="str">
            <v xml:space="preserve">105452-P.S.R. CUNCUMEN                 </v>
          </cell>
          <cell r="I99">
            <v>81</v>
          </cell>
          <cell r="J99">
            <v>81</v>
          </cell>
        </row>
        <row r="100">
          <cell r="H100" t="str">
            <v>105453-P.S.R. TRANQUILLA</v>
          </cell>
          <cell r="I100">
            <v>10</v>
          </cell>
          <cell r="J100">
            <v>10</v>
          </cell>
        </row>
        <row r="101">
          <cell r="H101" t="str">
            <v>105454-P.S.R. CUNLAGUA</v>
          </cell>
          <cell r="I101">
            <v>2</v>
          </cell>
          <cell r="J101">
            <v>2</v>
          </cell>
        </row>
        <row r="102">
          <cell r="H102" t="str">
            <v>105455-P.S.R. CHILLEPIN</v>
          </cell>
          <cell r="I102">
            <v>4</v>
          </cell>
          <cell r="J102">
            <v>4</v>
          </cell>
        </row>
        <row r="103">
          <cell r="H103" t="str">
            <v>105456-P.S.R. LLIMPO</v>
          </cell>
          <cell r="I103">
            <v>24</v>
          </cell>
          <cell r="J103">
            <v>24</v>
          </cell>
        </row>
        <row r="104">
          <cell r="H104" t="str">
            <v>105457-P.S.R. SAN AGUSTIN</v>
          </cell>
          <cell r="I104">
            <v>2</v>
          </cell>
          <cell r="J104">
            <v>2</v>
          </cell>
        </row>
        <row r="105">
          <cell r="H105" t="str">
            <v>105458-P.S.R. TAHUINCO</v>
          </cell>
          <cell r="I105">
            <v>7</v>
          </cell>
          <cell r="J105">
            <v>7</v>
          </cell>
        </row>
        <row r="106">
          <cell r="H106" t="str">
            <v>105491-P.S.R. QUELEN BAJO</v>
          </cell>
          <cell r="I106">
            <v>8</v>
          </cell>
          <cell r="J106">
            <v>8</v>
          </cell>
        </row>
        <row r="107">
          <cell r="H107" t="str">
            <v>105492-P.S.R. CAMISA</v>
          </cell>
          <cell r="I107">
            <v>12</v>
          </cell>
          <cell r="J107">
            <v>12</v>
          </cell>
        </row>
        <row r="108">
          <cell r="H108" t="str">
            <v>105501-P.S.R. ARBOLEDA GRANDE</v>
          </cell>
          <cell r="I108">
            <v>11</v>
          </cell>
          <cell r="J108">
            <v>11</v>
          </cell>
        </row>
        <row r="109">
          <cell r="H109" t="str">
            <v>Total 04204-SALAMANCA</v>
          </cell>
          <cell r="I109">
            <v>303</v>
          </cell>
          <cell r="J109">
            <v>303</v>
          </cell>
        </row>
        <row r="110">
          <cell r="H110" t="str">
            <v>04301-OVALLE</v>
          </cell>
          <cell r="I110"/>
          <cell r="J110"/>
        </row>
        <row r="111">
          <cell r="H111" t="str">
            <v>105315-CES. RURAL C. DE TAMAYA</v>
          </cell>
          <cell r="I111">
            <v>105</v>
          </cell>
          <cell r="J111">
            <v>105</v>
          </cell>
        </row>
        <row r="112">
          <cell r="H112" t="str">
            <v>105317-CES. JORGE JORDAN D.</v>
          </cell>
          <cell r="I112">
            <v>327</v>
          </cell>
          <cell r="J112">
            <v>327</v>
          </cell>
        </row>
        <row r="113">
          <cell r="H113" t="str">
            <v>105322-CES. MARCOS MACUADA</v>
          </cell>
          <cell r="I113">
            <v>498</v>
          </cell>
          <cell r="J113">
            <v>498</v>
          </cell>
        </row>
        <row r="114">
          <cell r="H114" t="str">
            <v>105324-CES. SOTAQUI</v>
          </cell>
          <cell r="I114">
            <v>84</v>
          </cell>
          <cell r="J114">
            <v>84</v>
          </cell>
        </row>
        <row r="115">
          <cell r="H115" t="str">
            <v>105415-P.S.R. BARRAZA</v>
          </cell>
          <cell r="I115">
            <v>14</v>
          </cell>
          <cell r="J115">
            <v>14</v>
          </cell>
        </row>
        <row r="116">
          <cell r="H116" t="str">
            <v xml:space="preserve">105416-P.S.R. CAMARICO                  </v>
          </cell>
          <cell r="I116">
            <v>12</v>
          </cell>
          <cell r="J116">
            <v>12</v>
          </cell>
        </row>
        <row r="117">
          <cell r="H117" t="str">
            <v>105417-P.S.R. ALCONES BAJOS</v>
          </cell>
          <cell r="I117">
            <v>5</v>
          </cell>
          <cell r="J117">
            <v>5</v>
          </cell>
        </row>
        <row r="118">
          <cell r="H118" t="str">
            <v>105419-P.S.R. LAS SOSSAS</v>
          </cell>
          <cell r="I118">
            <v>16</v>
          </cell>
          <cell r="J118">
            <v>16</v>
          </cell>
        </row>
        <row r="119">
          <cell r="H119" t="str">
            <v>105420-P.S.R. LIMARI</v>
          </cell>
          <cell r="I119">
            <v>17</v>
          </cell>
          <cell r="J119">
            <v>17</v>
          </cell>
        </row>
        <row r="120">
          <cell r="H120" t="str">
            <v>105422-P.S.R. HORNILLOS</v>
          </cell>
          <cell r="I120">
            <v>2</v>
          </cell>
          <cell r="J120">
            <v>2</v>
          </cell>
        </row>
        <row r="121">
          <cell r="H121" t="str">
            <v>105437-P.S.R. CHALINGA</v>
          </cell>
          <cell r="I121">
            <v>2</v>
          </cell>
          <cell r="J121">
            <v>2</v>
          </cell>
        </row>
        <row r="122">
          <cell r="H122" t="str">
            <v>105439-P.S.R. CERRO BLANCO</v>
          </cell>
          <cell r="I122">
            <v>0</v>
          </cell>
          <cell r="J122">
            <v>0</v>
          </cell>
        </row>
        <row r="123">
          <cell r="H123" t="str">
            <v>105507-P.S.R. HUAMALATA</v>
          </cell>
          <cell r="I123">
            <v>12</v>
          </cell>
          <cell r="J123">
            <v>12</v>
          </cell>
        </row>
        <row r="124">
          <cell r="H124" t="str">
            <v>105510-P.S.R. RECOLETA</v>
          </cell>
          <cell r="I124">
            <v>15</v>
          </cell>
          <cell r="J124">
            <v>15</v>
          </cell>
        </row>
        <row r="125">
          <cell r="H125" t="str">
            <v>105722-CECOF SAN JOSE DE LA DEHESA</v>
          </cell>
          <cell r="I125">
            <v>98</v>
          </cell>
          <cell r="J125">
            <v>98</v>
          </cell>
        </row>
        <row r="126">
          <cell r="H126" t="str">
            <v>105723-CECOF LIMARI</v>
          </cell>
          <cell r="I126">
            <v>65</v>
          </cell>
          <cell r="J126">
            <v>65</v>
          </cell>
        </row>
        <row r="127">
          <cell r="H127" t="str">
            <v>200258-CECOF LOS COPIHUES</v>
          </cell>
          <cell r="I127">
            <v>44</v>
          </cell>
          <cell r="J127">
            <v>44</v>
          </cell>
        </row>
        <row r="128">
          <cell r="H128" t="str">
            <v>Total 04301-OVALLE</v>
          </cell>
          <cell r="I128">
            <v>1316</v>
          </cell>
          <cell r="J128">
            <v>1316</v>
          </cell>
        </row>
        <row r="129">
          <cell r="H129" t="str">
            <v>04302-COMBARBALÁ</v>
          </cell>
          <cell r="I129"/>
          <cell r="J129"/>
        </row>
        <row r="130">
          <cell r="H130" t="str">
            <v>105105-HOSPITAL COMBARBALA</v>
          </cell>
          <cell r="I130">
            <v>62</v>
          </cell>
          <cell r="J130">
            <v>62</v>
          </cell>
        </row>
        <row r="131">
          <cell r="H131" t="str">
            <v>105433-P.S.R. SAN LORENZO</v>
          </cell>
          <cell r="I131">
            <v>0</v>
          </cell>
          <cell r="J131">
            <v>0</v>
          </cell>
        </row>
        <row r="132">
          <cell r="H132" t="str">
            <v>105434-P.S.R. SAN MARCOS</v>
          </cell>
          <cell r="I132">
            <v>3</v>
          </cell>
          <cell r="J132">
            <v>3</v>
          </cell>
        </row>
        <row r="133">
          <cell r="H133" t="str">
            <v>105441-P.S.R. MANQUEHUA</v>
          </cell>
          <cell r="I133">
            <v>0</v>
          </cell>
          <cell r="J133">
            <v>0</v>
          </cell>
        </row>
        <row r="134">
          <cell r="H134" t="str">
            <v xml:space="preserve">105459-P.S.R. BARRANCAS                </v>
          </cell>
          <cell r="I134">
            <v>4</v>
          </cell>
          <cell r="J134">
            <v>4</v>
          </cell>
        </row>
        <row r="135">
          <cell r="H135" t="str">
            <v>105460-P.S.R. COGOTI 18</v>
          </cell>
          <cell r="I135">
            <v>6</v>
          </cell>
          <cell r="J135">
            <v>6</v>
          </cell>
        </row>
        <row r="136">
          <cell r="H136" t="str">
            <v>105461-P.S.R. EL HUACHO</v>
          </cell>
          <cell r="I136">
            <v>0</v>
          </cell>
          <cell r="J136">
            <v>0</v>
          </cell>
        </row>
        <row r="137">
          <cell r="H137" t="str">
            <v>105462-P.S.R. EL SAUCE</v>
          </cell>
          <cell r="I137">
            <v>3</v>
          </cell>
          <cell r="J137">
            <v>3</v>
          </cell>
        </row>
        <row r="138">
          <cell r="H138" t="str">
            <v>105463-P.S.R. QUILITAPIA</v>
          </cell>
          <cell r="I138">
            <v>6</v>
          </cell>
          <cell r="J138">
            <v>6</v>
          </cell>
        </row>
        <row r="139">
          <cell r="H139" t="str">
            <v>105464-P.S.R. LA LIGUA</v>
          </cell>
          <cell r="I139">
            <v>4</v>
          </cell>
          <cell r="J139">
            <v>4</v>
          </cell>
        </row>
        <row r="140">
          <cell r="H140" t="str">
            <v>105465-P.S.R. RAMADILLA</v>
          </cell>
          <cell r="I140">
            <v>1</v>
          </cell>
          <cell r="J140">
            <v>1</v>
          </cell>
        </row>
        <row r="141">
          <cell r="H141" t="str">
            <v>105466-P.S.R. VALLE HERMOSO</v>
          </cell>
          <cell r="I141">
            <v>3</v>
          </cell>
          <cell r="J141">
            <v>3</v>
          </cell>
        </row>
        <row r="142">
          <cell r="H142" t="str">
            <v>105490-P.S.R. EL DURAZNO</v>
          </cell>
          <cell r="I142">
            <v>1</v>
          </cell>
          <cell r="J142">
            <v>1</v>
          </cell>
        </row>
        <row r="143">
          <cell r="H143" t="str">
            <v>Total 04302-COMBARBALÁ</v>
          </cell>
          <cell r="I143">
            <v>93</v>
          </cell>
          <cell r="J143">
            <v>93</v>
          </cell>
        </row>
        <row r="144">
          <cell r="H144" t="str">
            <v>04304-MONTE PATRIA</v>
          </cell>
          <cell r="I144"/>
          <cell r="J144"/>
        </row>
        <row r="145">
          <cell r="H145" t="str">
            <v>105307-CES. RURAL MONTE PATRIA</v>
          </cell>
          <cell r="I145">
            <v>256</v>
          </cell>
          <cell r="J145">
            <v>256</v>
          </cell>
        </row>
        <row r="146">
          <cell r="H146" t="str">
            <v>105311-CES. RURAL CHAÑARAL ALTO</v>
          </cell>
          <cell r="I146">
            <v>47</v>
          </cell>
          <cell r="J146">
            <v>47</v>
          </cell>
        </row>
        <row r="147">
          <cell r="H147" t="str">
            <v>105312-CES. RURAL CAREN</v>
          </cell>
          <cell r="I147">
            <v>49</v>
          </cell>
          <cell r="J147">
            <v>49</v>
          </cell>
        </row>
        <row r="148">
          <cell r="H148" t="str">
            <v>105318-CES. RURAL EL PALQUI</v>
          </cell>
          <cell r="I148">
            <v>141</v>
          </cell>
          <cell r="J148">
            <v>141</v>
          </cell>
        </row>
        <row r="149">
          <cell r="H149" t="str">
            <v>105425-P.S.R. CHILECITO</v>
          </cell>
          <cell r="I149">
            <v>5</v>
          </cell>
          <cell r="J149">
            <v>5</v>
          </cell>
        </row>
        <row r="150">
          <cell r="H150" t="str">
            <v>105427-P.S.R. HACIENDA VALDIVIA</v>
          </cell>
          <cell r="I150">
            <v>1</v>
          </cell>
          <cell r="J150">
            <v>1</v>
          </cell>
        </row>
        <row r="151">
          <cell r="H151" t="str">
            <v>105428-P.S.R. HUATULAME</v>
          </cell>
          <cell r="I151">
            <v>12</v>
          </cell>
          <cell r="J151">
            <v>12</v>
          </cell>
        </row>
        <row r="152">
          <cell r="H152" t="str">
            <v>105430-P.S.R. MIALQUI</v>
          </cell>
          <cell r="I152">
            <v>8</v>
          </cell>
          <cell r="J152">
            <v>8</v>
          </cell>
        </row>
        <row r="153">
          <cell r="H153" t="str">
            <v>105431-P.S.R. PEDREGAL</v>
          </cell>
          <cell r="I153">
            <v>7</v>
          </cell>
          <cell r="J153">
            <v>7</v>
          </cell>
        </row>
        <row r="154">
          <cell r="H154" t="str">
            <v>105432-P.S.R. RAPEL</v>
          </cell>
          <cell r="I154">
            <v>8</v>
          </cell>
          <cell r="J154">
            <v>8</v>
          </cell>
        </row>
        <row r="155">
          <cell r="H155" t="str">
            <v>105435-P.S.R. TULAHUEN</v>
          </cell>
          <cell r="I155">
            <v>8</v>
          </cell>
          <cell r="J155">
            <v>8</v>
          </cell>
        </row>
        <row r="156">
          <cell r="H156" t="str">
            <v>105436-P.S.R. EL MAITEN</v>
          </cell>
          <cell r="I156">
            <v>3</v>
          </cell>
          <cell r="J156">
            <v>3</v>
          </cell>
        </row>
        <row r="157">
          <cell r="H157" t="str">
            <v>105489-P.S.R. RAMADAS DE TULAHUEN</v>
          </cell>
          <cell r="I157">
            <v>3</v>
          </cell>
          <cell r="J157">
            <v>3</v>
          </cell>
        </row>
        <row r="158">
          <cell r="H158" t="str">
            <v>Total 04304-MONTE PATRIA</v>
          </cell>
          <cell r="I158">
            <v>548</v>
          </cell>
          <cell r="J158">
            <v>548</v>
          </cell>
        </row>
        <row r="159">
          <cell r="H159" t="str">
            <v>04304-PUNITAQUI</v>
          </cell>
          <cell r="I159"/>
          <cell r="J159"/>
        </row>
        <row r="160">
          <cell r="H160" t="str">
            <v>105308-CES. RURAL PUNITAQUI</v>
          </cell>
          <cell r="I160">
            <v>160</v>
          </cell>
          <cell r="J160">
            <v>160</v>
          </cell>
        </row>
        <row r="161">
          <cell r="H161" t="str">
            <v>105440-P.S.R. DIVISADERO</v>
          </cell>
          <cell r="I161">
            <v>2</v>
          </cell>
          <cell r="J161">
            <v>2</v>
          </cell>
        </row>
        <row r="162">
          <cell r="H162" t="str">
            <v>105442-P.S.R. SAN PEDRO DE QUILES</v>
          </cell>
          <cell r="I162">
            <v>0</v>
          </cell>
          <cell r="J162">
            <v>0</v>
          </cell>
        </row>
        <row r="163">
          <cell r="H163" t="str">
            <v xml:space="preserve">105508-P.S.R. EL PARRAL DE QUILES  </v>
          </cell>
          <cell r="I163">
            <v>0</v>
          </cell>
          <cell r="J163">
            <v>0</v>
          </cell>
        </row>
        <row r="164">
          <cell r="H164" t="str">
            <v>Total 04304-PUNITAQUI</v>
          </cell>
          <cell r="I164">
            <v>162</v>
          </cell>
          <cell r="J164">
            <v>162</v>
          </cell>
        </row>
        <row r="165">
          <cell r="H165" t="str">
            <v>04305-RIO HURTADO</v>
          </cell>
          <cell r="I165"/>
          <cell r="J165"/>
        </row>
        <row r="166">
          <cell r="H166" t="str">
            <v>105310-CES. RURAL PICHASCA</v>
          </cell>
          <cell r="I166">
            <v>33</v>
          </cell>
          <cell r="J166">
            <v>33</v>
          </cell>
        </row>
        <row r="167">
          <cell r="H167" t="str">
            <v>105409-P.S.R. EL CHAÑAR</v>
          </cell>
          <cell r="I167">
            <v>1</v>
          </cell>
          <cell r="J167">
            <v>1</v>
          </cell>
        </row>
        <row r="168">
          <cell r="H168" t="str">
            <v>105410-P.S.R. HURTADO</v>
          </cell>
          <cell r="I168">
            <v>1</v>
          </cell>
          <cell r="J168">
            <v>1</v>
          </cell>
        </row>
        <row r="169">
          <cell r="H169" t="str">
            <v>105411-P.S.R. LAS BREAS</v>
          </cell>
          <cell r="I169">
            <v>7</v>
          </cell>
          <cell r="J169">
            <v>7</v>
          </cell>
        </row>
        <row r="170">
          <cell r="H170" t="str">
            <v>105413-P.S.R. SAMO ALTO</v>
          </cell>
          <cell r="I170">
            <v>6</v>
          </cell>
          <cell r="J170">
            <v>6</v>
          </cell>
        </row>
        <row r="171">
          <cell r="H171" t="str">
            <v>105414-P.S.R. SERON</v>
          </cell>
          <cell r="I171">
            <v>3</v>
          </cell>
          <cell r="J171">
            <v>3</v>
          </cell>
        </row>
        <row r="172">
          <cell r="H172" t="str">
            <v>105503-P.S.R. TABAQUEROS</v>
          </cell>
          <cell r="I172">
            <v>2</v>
          </cell>
          <cell r="J172">
            <v>2</v>
          </cell>
        </row>
        <row r="173">
          <cell r="H173" t="str">
            <v>Total 04305-RIO HURTADO</v>
          </cell>
          <cell r="I173">
            <v>53</v>
          </cell>
          <cell r="J173">
            <v>53</v>
          </cell>
        </row>
        <row r="174">
          <cell r="H174" t="str">
            <v>Total general</v>
          </cell>
          <cell r="I174">
            <v>7933</v>
          </cell>
          <cell r="J174">
            <v>7933</v>
          </cell>
        </row>
      </sheetData>
      <sheetData sheetId="27">
        <row r="3">
          <cell r="H3" t="str">
            <v>Suma de Total</v>
          </cell>
          <cell r="I3" t="str">
            <v>Etiquetas de columna</v>
          </cell>
          <cell r="T3" t="str">
            <v>Suma de Total</v>
          </cell>
          <cell r="U3" t="str">
            <v>Etiquetas de columna</v>
          </cell>
        </row>
        <row r="4">
          <cell r="H4" t="str">
            <v>Etiquetas de fila</v>
          </cell>
          <cell r="I4">
            <v>6</v>
          </cell>
          <cell r="T4" t="str">
            <v>Etiquetas de fila</v>
          </cell>
          <cell r="U4">
            <v>6</v>
          </cell>
          <cell r="V4" t="str">
            <v>Total general</v>
          </cell>
        </row>
        <row r="5">
          <cell r="H5" t="str">
            <v>04101-LA SERENA</v>
          </cell>
          <cell r="I5"/>
          <cell r="T5" t="str">
            <v>04101-LA SERENA</v>
          </cell>
          <cell r="U5"/>
          <cell r="V5"/>
        </row>
        <row r="6">
          <cell r="H6" t="str">
            <v>105100-HOSPITAL LA SERENA</v>
          </cell>
          <cell r="I6">
            <v>2</v>
          </cell>
          <cell r="T6" t="str">
            <v>105300-CES. CARDENAL CARO</v>
          </cell>
          <cell r="U6">
            <v>6</v>
          </cell>
          <cell r="V6">
            <v>6</v>
          </cell>
        </row>
        <row r="7">
          <cell r="H7" t="str">
            <v>105300-CES. CARDENAL CARO</v>
          </cell>
          <cell r="I7">
            <v>724</v>
          </cell>
          <cell r="T7" t="str">
            <v>105301-CES. LAS COMPAÑIAS</v>
          </cell>
          <cell r="U7">
            <v>86</v>
          </cell>
          <cell r="V7">
            <v>86</v>
          </cell>
        </row>
        <row r="8">
          <cell r="H8" t="str">
            <v>105301-CES. LAS COMPAÑIAS</v>
          </cell>
          <cell r="I8">
            <v>451</v>
          </cell>
          <cell r="T8" t="str">
            <v>105302-CES. PEDRO AGUIRRE C.</v>
          </cell>
          <cell r="U8">
            <v>84</v>
          </cell>
          <cell r="V8">
            <v>84</v>
          </cell>
        </row>
        <row r="9">
          <cell r="H9" t="str">
            <v>105302-CES. PEDRO AGUIRRE C.</v>
          </cell>
          <cell r="I9">
            <v>517</v>
          </cell>
          <cell r="T9" t="str">
            <v>105313-CES. SCHAFFHAUSER</v>
          </cell>
          <cell r="U9">
            <v>152</v>
          </cell>
          <cell r="V9">
            <v>152</v>
          </cell>
        </row>
        <row r="10">
          <cell r="H10" t="str">
            <v>105313-CES. SCHAFFHAUSER</v>
          </cell>
          <cell r="I10">
            <v>721</v>
          </cell>
          <cell r="T10" t="str">
            <v>105319-CES. CARDENAL R.S.H.</v>
          </cell>
          <cell r="U10">
            <v>54</v>
          </cell>
          <cell r="V10">
            <v>54</v>
          </cell>
        </row>
        <row r="11">
          <cell r="H11" t="str">
            <v>105319-CES. CARDENAL R.S.H.</v>
          </cell>
          <cell r="I11">
            <v>406</v>
          </cell>
          <cell r="T11" t="str">
            <v>105325-CESFAM JUAN PABLO II</v>
          </cell>
          <cell r="U11">
            <v>34</v>
          </cell>
          <cell r="V11">
            <v>34</v>
          </cell>
        </row>
        <row r="12">
          <cell r="H12" t="str">
            <v>105325-CESFAM JUAN PABLO II</v>
          </cell>
          <cell r="I12">
            <v>317</v>
          </cell>
          <cell r="T12" t="str">
            <v xml:space="preserve">105400-P.S.R. ALGARROBITO            </v>
          </cell>
          <cell r="U12">
            <v>9</v>
          </cell>
          <cell r="V12">
            <v>9</v>
          </cell>
        </row>
        <row r="13">
          <cell r="H13" t="str">
            <v xml:space="preserve">105400-P.S.R. ALGARROBITO            </v>
          </cell>
          <cell r="I13">
            <v>77</v>
          </cell>
          <cell r="T13" t="str">
            <v>105401-P.S.R. LAS ROJAS</v>
          </cell>
          <cell r="U13">
            <v>3</v>
          </cell>
          <cell r="V13">
            <v>3</v>
          </cell>
        </row>
        <row r="14">
          <cell r="H14" t="str">
            <v>105401-P.S.R. LAS ROJAS</v>
          </cell>
          <cell r="I14">
            <v>12</v>
          </cell>
          <cell r="T14" t="str">
            <v>105402-P.S.R. EL ROMERO</v>
          </cell>
          <cell r="U14">
            <v>3</v>
          </cell>
          <cell r="V14">
            <v>3</v>
          </cell>
        </row>
        <row r="15">
          <cell r="H15" t="str">
            <v>105402-P.S.R. EL ROMERO</v>
          </cell>
          <cell r="I15">
            <v>23</v>
          </cell>
          <cell r="T15" t="str">
            <v>105700-CECOF VILLA EL INDIO</v>
          </cell>
          <cell r="U15">
            <v>1</v>
          </cell>
          <cell r="V15">
            <v>1</v>
          </cell>
        </row>
        <row r="16">
          <cell r="H16" t="str">
            <v>105499-P.S.R. LAMBERT</v>
          </cell>
          <cell r="I16">
            <v>13</v>
          </cell>
          <cell r="T16" t="str">
            <v>105701-CECOF VILLA ALEMANIA</v>
          </cell>
          <cell r="U16">
            <v>1</v>
          </cell>
          <cell r="V16">
            <v>1</v>
          </cell>
        </row>
        <row r="17">
          <cell r="H17" t="str">
            <v>105700-CECOF VILLA EL INDIO</v>
          </cell>
          <cell r="I17">
            <v>48</v>
          </cell>
          <cell r="T17" t="str">
            <v>105702-CECOF VILLA LAMBERT</v>
          </cell>
          <cell r="U17">
            <v>9</v>
          </cell>
          <cell r="V17">
            <v>9</v>
          </cell>
        </row>
        <row r="18">
          <cell r="H18" t="str">
            <v>105701-CECOF VILLA ALEMANIA</v>
          </cell>
          <cell r="I18">
            <v>29</v>
          </cell>
          <cell r="T18" t="str">
            <v>Total 04101-LA SERENA</v>
          </cell>
          <cell r="U18">
            <v>442</v>
          </cell>
          <cell r="V18">
            <v>442</v>
          </cell>
        </row>
        <row r="19">
          <cell r="H19" t="str">
            <v>105702-CECOF VILLA LAMBERT</v>
          </cell>
          <cell r="I19">
            <v>100</v>
          </cell>
          <cell r="T19" t="str">
            <v>04102-COQUIMBO</v>
          </cell>
          <cell r="U19"/>
          <cell r="V19"/>
        </row>
        <row r="20">
          <cell r="H20" t="str">
            <v>Total 04101-LA SERENA</v>
          </cell>
          <cell r="I20">
            <v>3440</v>
          </cell>
          <cell r="T20" t="str">
            <v>105303-CES. SAN JUAN</v>
          </cell>
          <cell r="U20">
            <v>153</v>
          </cell>
          <cell r="V20">
            <v>153</v>
          </cell>
        </row>
        <row r="21">
          <cell r="H21" t="str">
            <v>04102-COQUIMBO</v>
          </cell>
          <cell r="I21"/>
          <cell r="T21" t="str">
            <v>105305-CES. TIERRAS BLANCAS</v>
          </cell>
          <cell r="U21">
            <v>84</v>
          </cell>
          <cell r="V21">
            <v>84</v>
          </cell>
        </row>
        <row r="22">
          <cell r="H22" t="str">
            <v>105101-HOSPITAL COQUIMBO</v>
          </cell>
          <cell r="I22">
            <v>32</v>
          </cell>
          <cell r="T22" t="str">
            <v>105321-CES. RURAL  TONGOY</v>
          </cell>
          <cell r="U22">
            <v>18</v>
          </cell>
          <cell r="V22">
            <v>18</v>
          </cell>
        </row>
        <row r="23">
          <cell r="H23" t="str">
            <v>105303-CES. SAN JUAN</v>
          </cell>
          <cell r="I23">
            <v>918</v>
          </cell>
          <cell r="T23" t="str">
            <v>105323-CES. DR. SERGIO AGUILAR</v>
          </cell>
          <cell r="U23">
            <v>248</v>
          </cell>
          <cell r="V23">
            <v>248</v>
          </cell>
        </row>
        <row r="24">
          <cell r="H24" t="str">
            <v>105304-CES. SANTA CECILIA</v>
          </cell>
          <cell r="I24">
            <v>501</v>
          </cell>
          <cell r="T24" t="str">
            <v xml:space="preserve">105404-P.S.R. EL TANGUE                         </v>
          </cell>
          <cell r="U24">
            <v>1</v>
          </cell>
          <cell r="V24">
            <v>1</v>
          </cell>
        </row>
        <row r="25">
          <cell r="H25" t="str">
            <v>105305-CES. TIERRAS BLANCAS</v>
          </cell>
          <cell r="I25">
            <v>1616</v>
          </cell>
          <cell r="T25" t="str">
            <v>105405-P.S.R. GUANAQUEROS</v>
          </cell>
          <cell r="U25">
            <v>5</v>
          </cell>
          <cell r="V25">
            <v>5</v>
          </cell>
        </row>
        <row r="26">
          <cell r="H26" t="str">
            <v>105321-CES. RURAL  TONGOY</v>
          </cell>
          <cell r="I26">
            <v>92</v>
          </cell>
          <cell r="T26" t="str">
            <v>105406-P.S.R. PAN DE AZUCAR</v>
          </cell>
          <cell r="U26">
            <v>39</v>
          </cell>
          <cell r="V26">
            <v>39</v>
          </cell>
        </row>
        <row r="27">
          <cell r="H27" t="str">
            <v>105323-CES. DR. SERGIO AGUILAR</v>
          </cell>
          <cell r="I27">
            <v>1341</v>
          </cell>
          <cell r="T27" t="str">
            <v>200273-CECOF PUNTA MIRA</v>
          </cell>
          <cell r="U27">
            <v>6</v>
          </cell>
          <cell r="V27">
            <v>6</v>
          </cell>
        </row>
        <row r="28">
          <cell r="H28" t="str">
            <v xml:space="preserve">105404-P.S.R. EL TANGUE                         </v>
          </cell>
          <cell r="I28">
            <v>6</v>
          </cell>
          <cell r="T28" t="str">
            <v>Total 04102-COQUIMBO</v>
          </cell>
          <cell r="U28">
            <v>554</v>
          </cell>
          <cell r="V28">
            <v>554</v>
          </cell>
        </row>
        <row r="29">
          <cell r="H29" t="str">
            <v>105405-P.S.R. GUANAQUEROS</v>
          </cell>
          <cell r="I29">
            <v>41</v>
          </cell>
          <cell r="T29" t="str">
            <v>04103-ANDACOLLO</v>
          </cell>
          <cell r="U29"/>
          <cell r="V29"/>
        </row>
        <row r="30">
          <cell r="H30" t="str">
            <v>105406-P.S.R. PAN DE AZUCAR</v>
          </cell>
          <cell r="I30">
            <v>347</v>
          </cell>
          <cell r="T30" t="str">
            <v>105106-HOSPITAL ANDACOLLO</v>
          </cell>
          <cell r="U30">
            <v>7</v>
          </cell>
          <cell r="V30">
            <v>7</v>
          </cell>
        </row>
        <row r="31">
          <cell r="H31" t="str">
            <v>105407-P.S.R. TAMBILLOS</v>
          </cell>
          <cell r="I31">
            <v>15</v>
          </cell>
          <cell r="T31" t="str">
            <v>Total 04103-ANDACOLLO</v>
          </cell>
          <cell r="U31">
            <v>7</v>
          </cell>
          <cell r="V31">
            <v>7</v>
          </cell>
        </row>
        <row r="32">
          <cell r="H32" t="str">
            <v>105705-CECOF EL ALBA</v>
          </cell>
          <cell r="I32">
            <v>75</v>
          </cell>
          <cell r="T32" t="str">
            <v>04104-LA HIGUERA</v>
          </cell>
          <cell r="U32"/>
          <cell r="V32"/>
        </row>
        <row r="33">
          <cell r="H33" t="str">
            <v>200273-CECOF PUNTA MIRA</v>
          </cell>
          <cell r="I33">
            <v>66</v>
          </cell>
          <cell r="T33" t="str">
            <v>105314-CES. LA HIGUERA</v>
          </cell>
          <cell r="U33">
            <v>3</v>
          </cell>
          <cell r="V33">
            <v>3</v>
          </cell>
        </row>
        <row r="34">
          <cell r="H34" t="str">
            <v>Total 04102-COQUIMBO</v>
          </cell>
          <cell r="I34">
            <v>5050</v>
          </cell>
          <cell r="T34" t="str">
            <v xml:space="preserve">105500-P.S.R. CALETA HORNOS        </v>
          </cell>
          <cell r="U34">
            <v>3</v>
          </cell>
          <cell r="V34">
            <v>3</v>
          </cell>
        </row>
        <row r="35">
          <cell r="H35" t="str">
            <v>04103-ANDACOLLO</v>
          </cell>
          <cell r="I35"/>
          <cell r="T35" t="str">
            <v>105505-P.S.R. LOS CHOROS</v>
          </cell>
          <cell r="U35">
            <v>3</v>
          </cell>
          <cell r="V35">
            <v>3</v>
          </cell>
        </row>
        <row r="36">
          <cell r="H36" t="str">
            <v>105106-HOSPITAL ANDACOLLO</v>
          </cell>
          <cell r="I36">
            <v>216</v>
          </cell>
          <cell r="T36" t="str">
            <v>105506-P.S.R. EL TRAPICHE</v>
          </cell>
          <cell r="U36">
            <v>1</v>
          </cell>
          <cell r="V36">
            <v>1</v>
          </cell>
        </row>
        <row r="37">
          <cell r="H37" t="str">
            <v>Total 04103-ANDACOLLO</v>
          </cell>
          <cell r="I37">
            <v>216</v>
          </cell>
          <cell r="T37" t="str">
            <v>Total 04104-LA HIGUERA</v>
          </cell>
          <cell r="U37">
            <v>10</v>
          </cell>
          <cell r="V37">
            <v>10</v>
          </cell>
        </row>
        <row r="38">
          <cell r="H38" t="str">
            <v>04104-LA HIGUERA</v>
          </cell>
          <cell r="I38"/>
          <cell r="T38" t="str">
            <v>04105-PAIHUANO</v>
          </cell>
          <cell r="U38"/>
          <cell r="V38"/>
        </row>
        <row r="39">
          <cell r="H39" t="str">
            <v>105314-CES. LA HIGUERA</v>
          </cell>
          <cell r="I39">
            <v>22</v>
          </cell>
          <cell r="T39" t="str">
            <v>105306-CES. PAIHUANO</v>
          </cell>
          <cell r="U39">
            <v>8</v>
          </cell>
          <cell r="V39">
            <v>8</v>
          </cell>
        </row>
        <row r="40">
          <cell r="H40" t="str">
            <v xml:space="preserve">105500-P.S.R. CALETA HORNOS        </v>
          </cell>
          <cell r="I40">
            <v>29</v>
          </cell>
          <cell r="T40" t="str">
            <v>105477-P.S.R. PISCO ELQUI</v>
          </cell>
          <cell r="U40">
            <v>6</v>
          </cell>
          <cell r="V40">
            <v>6</v>
          </cell>
        </row>
        <row r="41">
          <cell r="H41" t="str">
            <v>105505-P.S.R. LOS CHOROS</v>
          </cell>
          <cell r="I41">
            <v>13</v>
          </cell>
          <cell r="T41" t="str">
            <v>Total 04105-PAIHUANO</v>
          </cell>
          <cell r="U41">
            <v>14</v>
          </cell>
          <cell r="V41">
            <v>14</v>
          </cell>
        </row>
        <row r="42">
          <cell r="H42" t="str">
            <v>105506-P.S.R. EL TRAPICHE</v>
          </cell>
          <cell r="I42">
            <v>6</v>
          </cell>
          <cell r="T42" t="str">
            <v>04106-VICUÑA</v>
          </cell>
          <cell r="U42"/>
          <cell r="V42"/>
        </row>
        <row r="43">
          <cell r="H43" t="str">
            <v>Total 04104-LA HIGUERA</v>
          </cell>
          <cell r="I43">
            <v>70</v>
          </cell>
          <cell r="T43" t="str">
            <v>105107-HOSPITAL VICUÑA</v>
          </cell>
          <cell r="U43">
            <v>67</v>
          </cell>
          <cell r="V43">
            <v>67</v>
          </cell>
        </row>
        <row r="44">
          <cell r="H44" t="str">
            <v>04105-PAIHUANO</v>
          </cell>
          <cell r="I44"/>
          <cell r="T44" t="str">
            <v>105467-P.S.R. DIAGUITAS</v>
          </cell>
          <cell r="U44">
            <v>7</v>
          </cell>
          <cell r="V44">
            <v>7</v>
          </cell>
        </row>
        <row r="45">
          <cell r="H45" t="str">
            <v>105306-CES. PAIHUANO</v>
          </cell>
          <cell r="I45">
            <v>48</v>
          </cell>
          <cell r="T45" t="str">
            <v>105468-P.S.R. EL MOLLE</v>
          </cell>
          <cell r="U45">
            <v>2</v>
          </cell>
          <cell r="V45">
            <v>2</v>
          </cell>
        </row>
        <row r="46">
          <cell r="H46" t="str">
            <v>105475-P.S.R. HORCON</v>
          </cell>
          <cell r="I46">
            <v>18</v>
          </cell>
          <cell r="T46" t="str">
            <v>105469-P.S.R. EL TAMBO</v>
          </cell>
          <cell r="U46">
            <v>2</v>
          </cell>
          <cell r="V46">
            <v>2</v>
          </cell>
        </row>
        <row r="47">
          <cell r="H47" t="str">
            <v>105476-P.S.R. MONTE GRANDE</v>
          </cell>
          <cell r="I47">
            <v>3</v>
          </cell>
          <cell r="T47" t="str">
            <v>105471-P.S.R. PERALILLO</v>
          </cell>
          <cell r="U47">
            <v>14</v>
          </cell>
          <cell r="V47">
            <v>14</v>
          </cell>
        </row>
        <row r="48">
          <cell r="H48" t="str">
            <v>105477-P.S.R. PISCO ELQUI</v>
          </cell>
          <cell r="I48">
            <v>16</v>
          </cell>
          <cell r="T48" t="str">
            <v>105472-P.S.R. RIVADAVIA</v>
          </cell>
          <cell r="U48">
            <v>8</v>
          </cell>
          <cell r="V48">
            <v>8</v>
          </cell>
        </row>
        <row r="49">
          <cell r="H49" t="str">
            <v>Total 04105-PAIHUANO</v>
          </cell>
          <cell r="I49">
            <v>85</v>
          </cell>
          <cell r="T49" t="str">
            <v>105473-P.S.R. TALCUNA</v>
          </cell>
          <cell r="U49">
            <v>1</v>
          </cell>
          <cell r="V49">
            <v>1</v>
          </cell>
        </row>
        <row r="50">
          <cell r="H50" t="str">
            <v>04106-VICUÑA</v>
          </cell>
          <cell r="I50"/>
          <cell r="T50" t="str">
            <v>105502-P.S.R. CALINGASTA</v>
          </cell>
          <cell r="U50">
            <v>11</v>
          </cell>
          <cell r="V50">
            <v>11</v>
          </cell>
        </row>
        <row r="51">
          <cell r="H51" t="str">
            <v>105107-HOSPITAL VICUÑA</v>
          </cell>
          <cell r="I51">
            <v>406</v>
          </cell>
          <cell r="T51" t="str">
            <v>105509-P.S.R. GUALLIGUAICA</v>
          </cell>
          <cell r="U51">
            <v>1</v>
          </cell>
          <cell r="V51">
            <v>1</v>
          </cell>
        </row>
        <row r="52">
          <cell r="H52" t="str">
            <v>105467-P.S.R. DIAGUITAS</v>
          </cell>
          <cell r="I52">
            <v>38</v>
          </cell>
          <cell r="T52" t="str">
            <v>Total 04106-VICUÑA</v>
          </cell>
          <cell r="U52">
            <v>113</v>
          </cell>
          <cell r="V52">
            <v>113</v>
          </cell>
        </row>
        <row r="53">
          <cell r="H53" t="str">
            <v>105468-P.S.R. EL MOLLE</v>
          </cell>
          <cell r="I53">
            <v>42</v>
          </cell>
          <cell r="T53" t="str">
            <v>04201-ILLAPEL</v>
          </cell>
          <cell r="U53"/>
          <cell r="V53"/>
        </row>
        <row r="54">
          <cell r="H54" t="str">
            <v>105469-P.S.R. EL TAMBO</v>
          </cell>
          <cell r="I54">
            <v>42</v>
          </cell>
          <cell r="T54" t="str">
            <v>105103-HOSPITAL ILLAPEL</v>
          </cell>
          <cell r="U54">
            <v>70</v>
          </cell>
          <cell r="V54">
            <v>70</v>
          </cell>
        </row>
        <row r="55">
          <cell r="H55" t="str">
            <v>105470-P.S.R. HUANTA</v>
          </cell>
          <cell r="I55">
            <v>3</v>
          </cell>
          <cell r="T55" t="str">
            <v>105326-CESFAM SAN RAFAEL</v>
          </cell>
          <cell r="U55">
            <v>12</v>
          </cell>
          <cell r="V55">
            <v>12</v>
          </cell>
        </row>
        <row r="56">
          <cell r="H56" t="str">
            <v>105471-P.S.R. PERALILLO</v>
          </cell>
          <cell r="I56">
            <v>73</v>
          </cell>
          <cell r="T56" t="str">
            <v xml:space="preserve">105443-P.S.R. CARCAMO                   </v>
          </cell>
          <cell r="U56">
            <v>1</v>
          </cell>
          <cell r="V56">
            <v>1</v>
          </cell>
        </row>
        <row r="57">
          <cell r="H57" t="str">
            <v>105472-P.S.R. RIVADAVIA</v>
          </cell>
          <cell r="I57">
            <v>17</v>
          </cell>
          <cell r="T57" t="str">
            <v>105444-P.S.R. HUINTIL</v>
          </cell>
          <cell r="U57">
            <v>7</v>
          </cell>
          <cell r="V57">
            <v>7</v>
          </cell>
        </row>
        <row r="58">
          <cell r="H58" t="str">
            <v>105473-P.S.R. TALCUNA</v>
          </cell>
          <cell r="I58">
            <v>9</v>
          </cell>
          <cell r="T58" t="str">
            <v>105445-P.S.R. LIMAHUIDA</v>
          </cell>
          <cell r="U58">
            <v>1</v>
          </cell>
          <cell r="V58">
            <v>1</v>
          </cell>
        </row>
        <row r="59">
          <cell r="H59" t="str">
            <v>105474-P.S.R. CHAPILCA</v>
          </cell>
          <cell r="I59">
            <v>13</v>
          </cell>
          <cell r="T59" t="str">
            <v>105447-P.S.R. PERALILLO</v>
          </cell>
          <cell r="U59">
            <v>1</v>
          </cell>
          <cell r="V59">
            <v>1</v>
          </cell>
        </row>
        <row r="60">
          <cell r="H60" t="str">
            <v>105502-P.S.R. CALINGASTA</v>
          </cell>
          <cell r="I60">
            <v>85</v>
          </cell>
          <cell r="T60" t="str">
            <v>105449-P.S.R. TUNGA NORTE</v>
          </cell>
          <cell r="U60">
            <v>2</v>
          </cell>
          <cell r="V60">
            <v>2</v>
          </cell>
        </row>
        <row r="61">
          <cell r="H61" t="str">
            <v>105509-P.S.R. GUALLIGUAICA</v>
          </cell>
          <cell r="I61">
            <v>13</v>
          </cell>
          <cell r="T61" t="str">
            <v>105485-P.S.R. PLAN DE HORNOS</v>
          </cell>
          <cell r="U61">
            <v>1</v>
          </cell>
          <cell r="V61">
            <v>1</v>
          </cell>
        </row>
        <row r="62">
          <cell r="H62" t="str">
            <v>Total 04106-VICUÑA</v>
          </cell>
          <cell r="I62">
            <v>741</v>
          </cell>
          <cell r="T62" t="str">
            <v>105487-P.S.R. CAÑAS UNO</v>
          </cell>
          <cell r="U62">
            <v>1</v>
          </cell>
          <cell r="V62">
            <v>1</v>
          </cell>
        </row>
        <row r="63">
          <cell r="H63" t="str">
            <v>04201-ILLAPEL</v>
          </cell>
          <cell r="I63"/>
          <cell r="T63" t="str">
            <v>105504-P.S.R. SOCAVON</v>
          </cell>
          <cell r="U63">
            <v>3</v>
          </cell>
          <cell r="V63">
            <v>3</v>
          </cell>
        </row>
        <row r="64">
          <cell r="H64" t="str">
            <v>105103-HOSPITAL ILLAPEL</v>
          </cell>
          <cell r="I64">
            <v>412</v>
          </cell>
          <cell r="T64" t="str">
            <v>Total 04201-ILLAPEL</v>
          </cell>
          <cell r="U64">
            <v>99</v>
          </cell>
          <cell r="V64">
            <v>99</v>
          </cell>
        </row>
        <row r="65">
          <cell r="H65" t="str">
            <v>105326-CESFAM SAN RAFAEL</v>
          </cell>
          <cell r="I65">
            <v>150</v>
          </cell>
          <cell r="T65" t="str">
            <v>04202-CANELA</v>
          </cell>
          <cell r="U65"/>
          <cell r="V65"/>
        </row>
        <row r="66">
          <cell r="H66" t="str">
            <v xml:space="preserve">105443-P.S.R. CARCAMO                   </v>
          </cell>
          <cell r="I66">
            <v>10</v>
          </cell>
          <cell r="T66" t="str">
            <v>105309-CES. RURAL CANELA</v>
          </cell>
          <cell r="U66">
            <v>31</v>
          </cell>
          <cell r="V66">
            <v>31</v>
          </cell>
        </row>
        <row r="67">
          <cell r="H67" t="str">
            <v>105444-P.S.R. HUINTIL</v>
          </cell>
          <cell r="I67">
            <v>5</v>
          </cell>
          <cell r="T67" t="str">
            <v xml:space="preserve">105450-P.S.R. MINCHA NORTE            </v>
          </cell>
          <cell r="U67">
            <v>17</v>
          </cell>
          <cell r="V67">
            <v>17</v>
          </cell>
        </row>
        <row r="68">
          <cell r="H68" t="str">
            <v>105445-P.S.R. LIMAHUIDA</v>
          </cell>
          <cell r="I68">
            <v>1</v>
          </cell>
          <cell r="T68" t="str">
            <v>105451-P.S.R. AGUA FRIA</v>
          </cell>
          <cell r="U68">
            <v>2</v>
          </cell>
          <cell r="V68">
            <v>2</v>
          </cell>
        </row>
        <row r="69">
          <cell r="H69" t="str">
            <v>105446-P.S.R. MATANCILLA</v>
          </cell>
          <cell r="I69">
            <v>1</v>
          </cell>
          <cell r="T69" t="str">
            <v>105482-P.S.R. CANELA ALTA</v>
          </cell>
          <cell r="U69">
            <v>13</v>
          </cell>
          <cell r="V69">
            <v>13</v>
          </cell>
        </row>
        <row r="70">
          <cell r="H70" t="str">
            <v>105447-P.S.R. PERALILLO</v>
          </cell>
          <cell r="I70">
            <v>8</v>
          </cell>
          <cell r="T70" t="str">
            <v>105483-P.S.R. LOS RULOS</v>
          </cell>
          <cell r="U70">
            <v>3</v>
          </cell>
          <cell r="V70">
            <v>3</v>
          </cell>
        </row>
        <row r="71">
          <cell r="H71" t="str">
            <v>105448-P.S.R. SANTA VIRGINIA</v>
          </cell>
          <cell r="I71">
            <v>6</v>
          </cell>
          <cell r="T71" t="str">
            <v>105484-P.S.R. HUENTELAUQUEN</v>
          </cell>
          <cell r="U71">
            <v>2</v>
          </cell>
          <cell r="V71">
            <v>2</v>
          </cell>
        </row>
        <row r="72">
          <cell r="H72" t="str">
            <v>105449-P.S.R. TUNGA NORTE</v>
          </cell>
          <cell r="I72">
            <v>1</v>
          </cell>
          <cell r="T72" t="str">
            <v>105497-P.S.R. JABONERIA</v>
          </cell>
          <cell r="U72">
            <v>1</v>
          </cell>
          <cell r="V72">
            <v>1</v>
          </cell>
        </row>
        <row r="73">
          <cell r="H73" t="str">
            <v>105485-P.S.R. PLAN DE HORNOS</v>
          </cell>
          <cell r="I73">
            <v>6</v>
          </cell>
          <cell r="T73" t="str">
            <v>Total 04202-CANELA</v>
          </cell>
          <cell r="U73">
            <v>69</v>
          </cell>
          <cell r="V73">
            <v>69</v>
          </cell>
        </row>
        <row r="74">
          <cell r="H74" t="str">
            <v>105486-P.S.R. TUNGA SUR</v>
          </cell>
          <cell r="I74">
            <v>4</v>
          </cell>
          <cell r="T74" t="str">
            <v>04203-LOS VILOS</v>
          </cell>
          <cell r="U74"/>
          <cell r="V74"/>
        </row>
        <row r="75">
          <cell r="H75" t="str">
            <v>105487-P.S.R. CAÑAS UNO</v>
          </cell>
          <cell r="I75">
            <v>10</v>
          </cell>
          <cell r="T75" t="str">
            <v>105108-HOSPITAL LOS VILOS</v>
          </cell>
          <cell r="U75">
            <v>49</v>
          </cell>
          <cell r="V75">
            <v>49</v>
          </cell>
        </row>
        <row r="76">
          <cell r="H76" t="str">
            <v>105496-P.S.R. PINTACURA SUR</v>
          </cell>
          <cell r="I76">
            <v>5</v>
          </cell>
          <cell r="T76" t="str">
            <v xml:space="preserve">105478-P.S.R. CAIMANES                   </v>
          </cell>
          <cell r="U76">
            <v>2</v>
          </cell>
          <cell r="V76">
            <v>2</v>
          </cell>
        </row>
        <row r="77">
          <cell r="H77" t="str">
            <v>105504-P.S.R. SOCAVON</v>
          </cell>
          <cell r="I77">
            <v>7</v>
          </cell>
          <cell r="T77" t="str">
            <v>105479-P.S.R. GUANGUALI</v>
          </cell>
          <cell r="U77">
            <v>2</v>
          </cell>
          <cell r="V77">
            <v>2</v>
          </cell>
        </row>
        <row r="78">
          <cell r="H78" t="str">
            <v>Total 04201-ILLAPEL</v>
          </cell>
          <cell r="I78">
            <v>626</v>
          </cell>
          <cell r="T78" t="str">
            <v>105480-P.S.R. QUILIMARI</v>
          </cell>
          <cell r="U78">
            <v>6</v>
          </cell>
          <cell r="V78">
            <v>6</v>
          </cell>
        </row>
        <row r="79">
          <cell r="H79" t="str">
            <v>04202-CANELA</v>
          </cell>
          <cell r="I79"/>
          <cell r="T79" t="str">
            <v>105511-P.S.R. LOS CONDORES</v>
          </cell>
          <cell r="U79">
            <v>6</v>
          </cell>
          <cell r="V79">
            <v>6</v>
          </cell>
        </row>
        <row r="80">
          <cell r="H80" t="str">
            <v>105309-CES. RURAL CANELA</v>
          </cell>
          <cell r="I80">
            <v>179</v>
          </cell>
          <cell r="T80" t="str">
            <v>Total 04203-LOS VILOS</v>
          </cell>
          <cell r="U80">
            <v>65</v>
          </cell>
          <cell r="V80">
            <v>65</v>
          </cell>
        </row>
        <row r="81">
          <cell r="H81" t="str">
            <v xml:space="preserve">105450-P.S.R. MINCHA NORTE            </v>
          </cell>
          <cell r="I81">
            <v>62</v>
          </cell>
          <cell r="T81" t="str">
            <v>04204-SALAMANCA</v>
          </cell>
          <cell r="U81"/>
          <cell r="V81"/>
        </row>
        <row r="82">
          <cell r="H82" t="str">
            <v>105451-P.S.R. AGUA FRIA</v>
          </cell>
          <cell r="I82">
            <v>5</v>
          </cell>
          <cell r="T82" t="str">
            <v>105104-HOSPITAL SALAMANCA</v>
          </cell>
          <cell r="U82">
            <v>46</v>
          </cell>
          <cell r="V82">
            <v>46</v>
          </cell>
        </row>
        <row r="83">
          <cell r="H83" t="str">
            <v>105482-P.S.R. CANELA ALTA</v>
          </cell>
          <cell r="I83">
            <v>39</v>
          </cell>
          <cell r="T83" t="str">
            <v xml:space="preserve">105452-P.S.R. CUNCUMEN                 </v>
          </cell>
          <cell r="U83">
            <v>13</v>
          </cell>
          <cell r="V83">
            <v>13</v>
          </cell>
        </row>
        <row r="84">
          <cell r="H84" t="str">
            <v>105483-P.S.R. LOS RULOS</v>
          </cell>
          <cell r="I84">
            <v>5</v>
          </cell>
          <cell r="T84" t="str">
            <v>105453-P.S.R. TRANQUILLA</v>
          </cell>
          <cell r="U84">
            <v>4</v>
          </cell>
          <cell r="V84">
            <v>4</v>
          </cell>
        </row>
        <row r="85">
          <cell r="H85" t="str">
            <v>105484-P.S.R. HUENTELAUQUEN</v>
          </cell>
          <cell r="I85">
            <v>20</v>
          </cell>
          <cell r="T85" t="str">
            <v>105455-P.S.R. CHILLEPIN</v>
          </cell>
          <cell r="U85">
            <v>8</v>
          </cell>
          <cell r="V85">
            <v>8</v>
          </cell>
        </row>
        <row r="86">
          <cell r="H86" t="str">
            <v>105488-P.S.R. ESPIRITU SANTO</v>
          </cell>
          <cell r="I86">
            <v>4</v>
          </cell>
          <cell r="T86" t="str">
            <v>105456-P.S.R. LLIMPO</v>
          </cell>
          <cell r="U86">
            <v>3</v>
          </cell>
          <cell r="V86">
            <v>3</v>
          </cell>
        </row>
        <row r="87">
          <cell r="H87" t="str">
            <v>105493-P.S.R. MINCHA SUR</v>
          </cell>
          <cell r="I87">
            <v>5</v>
          </cell>
          <cell r="T87" t="str">
            <v>105457-P.S.R. SAN AGUSTIN</v>
          </cell>
          <cell r="U87">
            <v>3</v>
          </cell>
          <cell r="V87">
            <v>3</v>
          </cell>
        </row>
        <row r="88">
          <cell r="H88" t="str">
            <v>105497-P.S.R. JABONERIA</v>
          </cell>
          <cell r="I88">
            <v>6</v>
          </cell>
          <cell r="T88" t="str">
            <v>105458-P.S.R. TAHUINCO</v>
          </cell>
          <cell r="U88">
            <v>5</v>
          </cell>
          <cell r="V88">
            <v>5</v>
          </cell>
        </row>
        <row r="89">
          <cell r="H89" t="str">
            <v>105498-P.S.R. QUEBRADA DE LINARES</v>
          </cell>
          <cell r="I89">
            <v>2</v>
          </cell>
          <cell r="T89" t="str">
            <v>105491-P.S.R. QUELEN BAJO</v>
          </cell>
          <cell r="U89">
            <v>6</v>
          </cell>
          <cell r="V89">
            <v>6</v>
          </cell>
        </row>
        <row r="90">
          <cell r="H90" t="str">
            <v>Total 04202-CANELA</v>
          </cell>
          <cell r="I90">
            <v>327</v>
          </cell>
          <cell r="T90" t="str">
            <v>105492-P.S.R. CAMISA</v>
          </cell>
          <cell r="U90">
            <v>1</v>
          </cell>
          <cell r="V90">
            <v>1</v>
          </cell>
        </row>
        <row r="91">
          <cell r="H91" t="str">
            <v>04203-LOS VILOS</v>
          </cell>
          <cell r="I91"/>
          <cell r="T91" t="str">
            <v>105501-P.S.R. ARBOLEDA GRANDE</v>
          </cell>
          <cell r="U91">
            <v>7</v>
          </cell>
          <cell r="V91">
            <v>7</v>
          </cell>
        </row>
        <row r="92">
          <cell r="H92" t="str">
            <v>105108-HOSPITAL LOS VILOS</v>
          </cell>
          <cell r="I92">
            <v>288</v>
          </cell>
          <cell r="T92" t="str">
            <v>Total 04204-SALAMANCA</v>
          </cell>
          <cell r="U92">
            <v>96</v>
          </cell>
          <cell r="V92">
            <v>96</v>
          </cell>
        </row>
        <row r="93">
          <cell r="H93" t="str">
            <v xml:space="preserve">105478-P.S.R. CAIMANES                   </v>
          </cell>
          <cell r="I93">
            <v>51</v>
          </cell>
          <cell r="T93" t="str">
            <v>04301-OVALLE</v>
          </cell>
          <cell r="U93"/>
          <cell r="V93"/>
        </row>
        <row r="94">
          <cell r="H94" t="str">
            <v>105479-P.S.R. GUANGUALI</v>
          </cell>
          <cell r="I94">
            <v>10</v>
          </cell>
          <cell r="T94" t="str">
            <v>105315-CES. RURAL C. DE TAMAYA</v>
          </cell>
          <cell r="U94">
            <v>20</v>
          </cell>
          <cell r="V94">
            <v>20</v>
          </cell>
        </row>
        <row r="95">
          <cell r="H95" t="str">
            <v>105480-P.S.R. QUILIMARI</v>
          </cell>
          <cell r="I95">
            <v>40</v>
          </cell>
          <cell r="T95" t="str">
            <v>105317-CES. JORGE JORDAN D.</v>
          </cell>
          <cell r="U95">
            <v>92</v>
          </cell>
          <cell r="V95">
            <v>92</v>
          </cell>
        </row>
        <row r="96">
          <cell r="H96" t="str">
            <v>105481-P.S.R. TILAMA</v>
          </cell>
          <cell r="I96">
            <v>3</v>
          </cell>
          <cell r="T96" t="str">
            <v>105322-CES. MARCOS MACUADA</v>
          </cell>
          <cell r="U96">
            <v>143</v>
          </cell>
          <cell r="V96">
            <v>143</v>
          </cell>
        </row>
        <row r="97">
          <cell r="H97" t="str">
            <v>105511-P.S.R. LOS CONDORES</v>
          </cell>
          <cell r="I97">
            <v>1</v>
          </cell>
          <cell r="T97" t="str">
            <v>105324-CES. SOTAQUI</v>
          </cell>
          <cell r="U97">
            <v>29</v>
          </cell>
          <cell r="V97">
            <v>29</v>
          </cell>
        </row>
        <row r="98">
          <cell r="H98" t="str">
            <v>Total 04203-LOS VILOS</v>
          </cell>
          <cell r="I98">
            <v>393</v>
          </cell>
          <cell r="T98" t="str">
            <v>105415-P.S.R. BARRAZA</v>
          </cell>
          <cell r="U98">
            <v>3</v>
          </cell>
          <cell r="V98">
            <v>3</v>
          </cell>
        </row>
        <row r="99">
          <cell r="H99" t="str">
            <v>04204-SALAMANCA</v>
          </cell>
          <cell r="I99"/>
          <cell r="T99" t="str">
            <v xml:space="preserve">105416-P.S.R. CAMARICO                  </v>
          </cell>
          <cell r="U99">
            <v>7</v>
          </cell>
          <cell r="V99">
            <v>7</v>
          </cell>
        </row>
        <row r="100">
          <cell r="H100" t="str">
            <v>105104-HOSPITAL SALAMANCA</v>
          </cell>
          <cell r="I100">
            <v>249</v>
          </cell>
          <cell r="T100" t="str">
            <v>105417-P.S.R. ALCONES BAJOS</v>
          </cell>
          <cell r="U100">
            <v>2</v>
          </cell>
          <cell r="V100">
            <v>2</v>
          </cell>
        </row>
        <row r="101">
          <cell r="H101" t="str">
            <v xml:space="preserve">105452-P.S.R. CUNCUMEN                 </v>
          </cell>
          <cell r="I101">
            <v>139</v>
          </cell>
          <cell r="T101" t="str">
            <v>105419-P.S.R. LAS SOSSAS</v>
          </cell>
          <cell r="U101">
            <v>2</v>
          </cell>
          <cell r="V101">
            <v>2</v>
          </cell>
        </row>
        <row r="102">
          <cell r="H102" t="str">
            <v>105453-P.S.R. TRANQUILLA</v>
          </cell>
          <cell r="I102">
            <v>20</v>
          </cell>
          <cell r="T102" t="str">
            <v>105420-P.S.R. LIMARI</v>
          </cell>
          <cell r="U102">
            <v>16</v>
          </cell>
          <cell r="V102">
            <v>16</v>
          </cell>
        </row>
        <row r="103">
          <cell r="H103" t="str">
            <v>105454-P.S.R. CUNLAGUA</v>
          </cell>
          <cell r="I103">
            <v>11</v>
          </cell>
          <cell r="T103" t="str">
            <v>105422-P.S.R. HORNILLOS</v>
          </cell>
          <cell r="U103">
            <v>2</v>
          </cell>
          <cell r="V103">
            <v>2</v>
          </cell>
        </row>
        <row r="104">
          <cell r="H104" t="str">
            <v>105455-P.S.R. CHILLEPIN</v>
          </cell>
          <cell r="I104">
            <v>29</v>
          </cell>
          <cell r="T104" t="str">
            <v>105437-P.S.R. CHALINGA</v>
          </cell>
          <cell r="U104">
            <v>6</v>
          </cell>
          <cell r="V104">
            <v>6</v>
          </cell>
        </row>
        <row r="105">
          <cell r="H105" t="str">
            <v>105456-P.S.R. LLIMPO</v>
          </cell>
          <cell r="I105">
            <v>25</v>
          </cell>
          <cell r="T105" t="str">
            <v>105439-P.S.R. CERRO BLANCO</v>
          </cell>
          <cell r="U105">
            <v>1</v>
          </cell>
          <cell r="V105">
            <v>1</v>
          </cell>
        </row>
        <row r="106">
          <cell r="H106" t="str">
            <v>105457-P.S.R. SAN AGUSTIN</v>
          </cell>
          <cell r="I106">
            <v>15</v>
          </cell>
          <cell r="T106" t="str">
            <v>105507-P.S.R. HUAMALATA</v>
          </cell>
          <cell r="U106">
            <v>2</v>
          </cell>
          <cell r="V106">
            <v>2</v>
          </cell>
        </row>
        <row r="107">
          <cell r="H107" t="str">
            <v>105458-P.S.R. TAHUINCO</v>
          </cell>
          <cell r="I107">
            <v>17</v>
          </cell>
          <cell r="T107" t="str">
            <v>105510-P.S.R. RECOLETA</v>
          </cell>
          <cell r="U107">
            <v>7</v>
          </cell>
          <cell r="V107">
            <v>7</v>
          </cell>
        </row>
        <row r="108">
          <cell r="H108" t="str">
            <v>105491-P.S.R. QUELEN BAJO</v>
          </cell>
          <cell r="I108">
            <v>25</v>
          </cell>
          <cell r="T108" t="str">
            <v>105722-CECOF SAN JOSE DE LA DEHESA</v>
          </cell>
          <cell r="U108">
            <v>31</v>
          </cell>
          <cell r="V108">
            <v>31</v>
          </cell>
        </row>
        <row r="109">
          <cell r="H109" t="str">
            <v>105492-P.S.R. CAMISA</v>
          </cell>
          <cell r="I109">
            <v>12</v>
          </cell>
          <cell r="T109" t="str">
            <v>105723-CECOF LIMARI</v>
          </cell>
          <cell r="U109">
            <v>54</v>
          </cell>
          <cell r="V109">
            <v>54</v>
          </cell>
        </row>
        <row r="110">
          <cell r="H110" t="str">
            <v>105501-P.S.R. ARBOLEDA GRANDE</v>
          </cell>
          <cell r="I110">
            <v>30</v>
          </cell>
          <cell r="T110" t="str">
            <v>200258-CECOF LOS COPIHUES</v>
          </cell>
          <cell r="U110">
            <v>10</v>
          </cell>
          <cell r="V110">
            <v>10</v>
          </cell>
        </row>
        <row r="111">
          <cell r="H111" t="str">
            <v>Total 04204-SALAMANCA</v>
          </cell>
          <cell r="I111">
            <v>572</v>
          </cell>
          <cell r="T111" t="str">
            <v>Total 04301-OVALLE</v>
          </cell>
          <cell r="U111">
            <v>427</v>
          </cell>
          <cell r="V111">
            <v>427</v>
          </cell>
        </row>
        <row r="112">
          <cell r="H112" t="str">
            <v>04301-OVALLE</v>
          </cell>
          <cell r="I112"/>
          <cell r="T112" t="str">
            <v>04302-COMBARBALÁ</v>
          </cell>
          <cell r="U112"/>
          <cell r="V112"/>
        </row>
        <row r="113">
          <cell r="H113" t="str">
            <v>105315-CES. RURAL C. DE TAMAYA</v>
          </cell>
          <cell r="I113">
            <v>144</v>
          </cell>
          <cell r="T113" t="str">
            <v>105433-P.S.R. SAN LORENZO</v>
          </cell>
          <cell r="U113">
            <v>1</v>
          </cell>
          <cell r="V113">
            <v>1</v>
          </cell>
        </row>
        <row r="114">
          <cell r="H114" t="str">
            <v>105317-CES. JORGE JORDAN D.</v>
          </cell>
          <cell r="I114">
            <v>524</v>
          </cell>
          <cell r="T114" t="str">
            <v>105434-P.S.R. SAN MARCOS</v>
          </cell>
          <cell r="U114">
            <v>3</v>
          </cell>
          <cell r="V114">
            <v>3</v>
          </cell>
        </row>
        <row r="115">
          <cell r="H115" t="str">
            <v>105322-CES. MARCOS MACUADA</v>
          </cell>
          <cell r="I115">
            <v>742</v>
          </cell>
          <cell r="T115" t="str">
            <v>105441-P.S.R. MANQUEHUA</v>
          </cell>
          <cell r="U115">
            <v>4</v>
          </cell>
          <cell r="V115">
            <v>4</v>
          </cell>
        </row>
        <row r="116">
          <cell r="H116" t="str">
            <v>105324-CES. SOTAQUI</v>
          </cell>
          <cell r="I116">
            <v>135</v>
          </cell>
          <cell r="T116" t="str">
            <v xml:space="preserve">105459-P.S.R. BARRANCAS                </v>
          </cell>
          <cell r="U116">
            <v>3</v>
          </cell>
          <cell r="V116">
            <v>3</v>
          </cell>
        </row>
        <row r="117">
          <cell r="H117" t="str">
            <v>105415-P.S.R. BARRAZA</v>
          </cell>
          <cell r="I117">
            <v>35</v>
          </cell>
          <cell r="T117" t="str">
            <v>105461-P.S.R. EL HUACHO</v>
          </cell>
          <cell r="U117">
            <v>2</v>
          </cell>
          <cell r="V117">
            <v>2</v>
          </cell>
        </row>
        <row r="118">
          <cell r="H118" t="str">
            <v xml:space="preserve">105416-P.S.R. CAMARICO                  </v>
          </cell>
          <cell r="I118">
            <v>36</v>
          </cell>
          <cell r="T118" t="str">
            <v>105462-P.S.R. EL SAUCE</v>
          </cell>
          <cell r="U118">
            <v>5</v>
          </cell>
          <cell r="V118">
            <v>5</v>
          </cell>
        </row>
        <row r="119">
          <cell r="H119" t="str">
            <v>105417-P.S.R. ALCONES BAJOS</v>
          </cell>
          <cell r="I119">
            <v>12</v>
          </cell>
          <cell r="T119" t="str">
            <v>105466-P.S.R. VALLE HERMOSO</v>
          </cell>
          <cell r="U119">
            <v>1</v>
          </cell>
          <cell r="V119">
            <v>1</v>
          </cell>
        </row>
        <row r="120">
          <cell r="H120" t="str">
            <v>105419-P.S.R. LAS SOSSAS</v>
          </cell>
          <cell r="I120">
            <v>11</v>
          </cell>
          <cell r="T120" t="str">
            <v>Total 04302-COMBARBALÁ</v>
          </cell>
          <cell r="U120">
            <v>19</v>
          </cell>
          <cell r="V120">
            <v>19</v>
          </cell>
        </row>
        <row r="121">
          <cell r="H121" t="str">
            <v>105420-P.S.R. LIMARI</v>
          </cell>
          <cell r="I121">
            <v>54</v>
          </cell>
          <cell r="T121" t="str">
            <v>04304-MONTE PATRIA</v>
          </cell>
          <cell r="U121"/>
          <cell r="V121"/>
        </row>
        <row r="122">
          <cell r="H122" t="str">
            <v>105422-P.S.R. HORNILLOS</v>
          </cell>
          <cell r="I122">
            <v>13</v>
          </cell>
          <cell r="T122" t="str">
            <v>105307-CES. RURAL MONTE PATRIA</v>
          </cell>
          <cell r="U122">
            <v>47</v>
          </cell>
          <cell r="V122">
            <v>47</v>
          </cell>
        </row>
        <row r="123">
          <cell r="H123" t="str">
            <v>105437-P.S.R. CHALINGA</v>
          </cell>
          <cell r="I123">
            <v>5</v>
          </cell>
          <cell r="T123" t="str">
            <v>105311-CES. RURAL CHAÑARAL ALTO</v>
          </cell>
          <cell r="U123">
            <v>16</v>
          </cell>
          <cell r="V123">
            <v>16</v>
          </cell>
        </row>
        <row r="124">
          <cell r="H124" t="str">
            <v>105439-P.S.R. CERRO BLANCO</v>
          </cell>
          <cell r="I124">
            <v>10</v>
          </cell>
          <cell r="T124" t="str">
            <v>105312-CES. RURAL CAREN</v>
          </cell>
          <cell r="U124">
            <v>15</v>
          </cell>
          <cell r="V124">
            <v>15</v>
          </cell>
        </row>
        <row r="125">
          <cell r="H125" t="str">
            <v>105507-P.S.R. HUAMALATA</v>
          </cell>
          <cell r="I125">
            <v>35</v>
          </cell>
          <cell r="T125" t="str">
            <v>105318-CES. RURAL EL PALQUI</v>
          </cell>
          <cell r="U125">
            <v>25</v>
          </cell>
          <cell r="V125">
            <v>25</v>
          </cell>
        </row>
        <row r="126">
          <cell r="H126" t="str">
            <v>105510-P.S.R. RECOLETA</v>
          </cell>
          <cell r="I126">
            <v>40</v>
          </cell>
          <cell r="T126" t="str">
            <v>105425-P.S.R. CHILECITO</v>
          </cell>
          <cell r="U126">
            <v>4</v>
          </cell>
          <cell r="V126">
            <v>4</v>
          </cell>
        </row>
        <row r="127">
          <cell r="H127" t="str">
            <v>105722-CECOF SAN JOSE DE LA DEHESA</v>
          </cell>
          <cell r="I127">
            <v>123</v>
          </cell>
          <cell r="T127" t="str">
            <v>105427-P.S.R. HACIENDA VALDIVIA</v>
          </cell>
          <cell r="U127">
            <v>3</v>
          </cell>
          <cell r="V127">
            <v>3</v>
          </cell>
        </row>
        <row r="128">
          <cell r="H128" t="str">
            <v>105723-CECOF LIMARI</v>
          </cell>
          <cell r="I128">
            <v>127</v>
          </cell>
          <cell r="T128" t="str">
            <v>105428-P.S.R. HUATULAME</v>
          </cell>
          <cell r="U128">
            <v>6</v>
          </cell>
          <cell r="V128">
            <v>6</v>
          </cell>
        </row>
        <row r="129">
          <cell r="H129" t="str">
            <v>200258-CECOF LOS COPIHUES</v>
          </cell>
          <cell r="I129">
            <v>40</v>
          </cell>
          <cell r="T129" t="str">
            <v>105430-P.S.R. MIALQUI</v>
          </cell>
          <cell r="U129">
            <v>3</v>
          </cell>
          <cell r="V129">
            <v>3</v>
          </cell>
        </row>
        <row r="130">
          <cell r="H130" t="str">
            <v>Total 04301-OVALLE</v>
          </cell>
          <cell r="I130">
            <v>2086</v>
          </cell>
          <cell r="T130" t="str">
            <v>105431-P.S.R. PEDREGAL</v>
          </cell>
          <cell r="U130">
            <v>3</v>
          </cell>
          <cell r="V130">
            <v>3</v>
          </cell>
        </row>
        <row r="131">
          <cell r="H131" t="str">
            <v>04302-COMBARBALÁ</v>
          </cell>
          <cell r="I131"/>
          <cell r="T131" t="str">
            <v>105432-P.S.R. RAPEL</v>
          </cell>
          <cell r="U131">
            <v>6</v>
          </cell>
          <cell r="V131">
            <v>6</v>
          </cell>
        </row>
        <row r="132">
          <cell r="H132" t="str">
            <v>105105-HOSPITAL COMBARBALA</v>
          </cell>
          <cell r="I132">
            <v>162</v>
          </cell>
          <cell r="T132" t="str">
            <v>105435-P.S.R. TULAHUEN</v>
          </cell>
          <cell r="U132">
            <v>6</v>
          </cell>
          <cell r="V132">
            <v>6</v>
          </cell>
        </row>
        <row r="133">
          <cell r="H133" t="str">
            <v>105433-P.S.R. SAN LORENZO</v>
          </cell>
          <cell r="I133">
            <v>3</v>
          </cell>
          <cell r="T133" t="str">
            <v>105436-P.S.R. EL MAITEN</v>
          </cell>
          <cell r="U133">
            <v>1</v>
          </cell>
          <cell r="V133">
            <v>1</v>
          </cell>
        </row>
        <row r="134">
          <cell r="H134" t="str">
            <v>105434-P.S.R. SAN MARCOS</v>
          </cell>
          <cell r="I134">
            <v>17</v>
          </cell>
          <cell r="T134" t="str">
            <v>105489-P.S.R. RAMADAS DE TULAHUEN</v>
          </cell>
          <cell r="U134">
            <v>1</v>
          </cell>
          <cell r="V134">
            <v>1</v>
          </cell>
        </row>
        <row r="135">
          <cell r="H135" t="str">
            <v>105441-P.S.R. MANQUEHUA</v>
          </cell>
          <cell r="I135">
            <v>9</v>
          </cell>
          <cell r="T135" t="str">
            <v>Total 04304-MONTE PATRIA</v>
          </cell>
          <cell r="U135">
            <v>136</v>
          </cell>
          <cell r="V135">
            <v>136</v>
          </cell>
        </row>
        <row r="136">
          <cell r="H136" t="str">
            <v xml:space="preserve">105459-P.S.R. BARRANCAS                </v>
          </cell>
          <cell r="I136">
            <v>10</v>
          </cell>
          <cell r="T136" t="str">
            <v>04304-PUNITAQUI</v>
          </cell>
          <cell r="U136"/>
          <cell r="V136"/>
        </row>
        <row r="137">
          <cell r="H137" t="str">
            <v>105460-P.S.R. COGOTI 18</v>
          </cell>
          <cell r="I137">
            <v>20</v>
          </cell>
          <cell r="T137" t="str">
            <v>105308-CES. RURAL PUNITAQUI</v>
          </cell>
          <cell r="U137">
            <v>45</v>
          </cell>
          <cell r="V137">
            <v>45</v>
          </cell>
        </row>
        <row r="138">
          <cell r="H138" t="str">
            <v>105461-P.S.R. EL HUACHO</v>
          </cell>
          <cell r="I138">
            <v>4</v>
          </cell>
          <cell r="T138" t="str">
            <v>105440-P.S.R. DIVISADERO</v>
          </cell>
          <cell r="U138">
            <v>9</v>
          </cell>
          <cell r="V138">
            <v>9</v>
          </cell>
        </row>
        <row r="139">
          <cell r="H139" t="str">
            <v>105462-P.S.R. EL SAUCE</v>
          </cell>
          <cell r="I139">
            <v>18</v>
          </cell>
          <cell r="T139" t="str">
            <v>Total 04304-PUNITAQUI</v>
          </cell>
          <cell r="U139">
            <v>54</v>
          </cell>
          <cell r="V139">
            <v>54</v>
          </cell>
        </row>
        <row r="140">
          <cell r="H140" t="str">
            <v>105464-P.S.R. LA LIGUA</v>
          </cell>
          <cell r="I140">
            <v>11</v>
          </cell>
          <cell r="T140" t="str">
            <v>04305-RIO HURTADO</v>
          </cell>
          <cell r="U140"/>
          <cell r="V140"/>
        </row>
        <row r="141">
          <cell r="H141" t="str">
            <v>105465-P.S.R. RAMADILLA</v>
          </cell>
          <cell r="I141">
            <v>4</v>
          </cell>
          <cell r="T141" t="str">
            <v>105409-P.S.R. EL CHAÑAR</v>
          </cell>
          <cell r="U141">
            <v>1</v>
          </cell>
          <cell r="V141">
            <v>1</v>
          </cell>
        </row>
        <row r="142">
          <cell r="H142" t="str">
            <v>105466-P.S.R. VALLE HERMOSO</v>
          </cell>
          <cell r="I142">
            <v>9</v>
          </cell>
          <cell r="T142" t="str">
            <v>105410-P.S.R. HURTADO</v>
          </cell>
          <cell r="U142">
            <v>3</v>
          </cell>
          <cell r="V142">
            <v>3</v>
          </cell>
        </row>
        <row r="143">
          <cell r="H143" t="str">
            <v>105490-P.S.R. EL DURAZNO</v>
          </cell>
          <cell r="I143">
            <v>1</v>
          </cell>
          <cell r="T143" t="str">
            <v>105411-P.S.R. LAS BREAS</v>
          </cell>
          <cell r="U143">
            <v>2</v>
          </cell>
          <cell r="V143">
            <v>2</v>
          </cell>
        </row>
        <row r="144">
          <cell r="H144" t="str">
            <v>Total 04302-COMBARBALÁ</v>
          </cell>
          <cell r="I144">
            <v>268</v>
          </cell>
          <cell r="T144" t="str">
            <v>105414-P.S.R. SERON</v>
          </cell>
          <cell r="U144">
            <v>2</v>
          </cell>
          <cell r="V144">
            <v>2</v>
          </cell>
        </row>
        <row r="145">
          <cell r="H145" t="str">
            <v>04304-MONTE PATRIA</v>
          </cell>
          <cell r="I145"/>
          <cell r="T145" t="str">
            <v>Total 04305-RIO HURTADO</v>
          </cell>
          <cell r="U145">
            <v>8</v>
          </cell>
          <cell r="V145">
            <v>8</v>
          </cell>
        </row>
        <row r="146">
          <cell r="H146" t="str">
            <v>105307-CES. RURAL MONTE PATRIA</v>
          </cell>
          <cell r="I146">
            <v>187</v>
          </cell>
          <cell r="T146" t="str">
            <v>Total general</v>
          </cell>
          <cell r="U146">
            <v>2113</v>
          </cell>
          <cell r="V146">
            <v>2113</v>
          </cell>
        </row>
        <row r="147">
          <cell r="H147" t="str">
            <v>105311-CES. RURAL CHAÑARAL ALTO</v>
          </cell>
          <cell r="I147">
            <v>66</v>
          </cell>
        </row>
        <row r="148">
          <cell r="H148" t="str">
            <v>105312-CES. RURAL CAREN</v>
          </cell>
          <cell r="I148">
            <v>74</v>
          </cell>
        </row>
        <row r="149">
          <cell r="H149" t="str">
            <v>105318-CES. RURAL EL PALQUI</v>
          </cell>
          <cell r="I149">
            <v>176</v>
          </cell>
        </row>
        <row r="150">
          <cell r="H150" t="str">
            <v>105425-P.S.R. CHILECITO</v>
          </cell>
          <cell r="I150">
            <v>10</v>
          </cell>
        </row>
        <row r="151">
          <cell r="H151" t="str">
            <v>105427-P.S.R. HACIENDA VALDIVIA</v>
          </cell>
          <cell r="I151">
            <v>15</v>
          </cell>
        </row>
        <row r="152">
          <cell r="H152" t="str">
            <v>105428-P.S.R. HUATULAME</v>
          </cell>
          <cell r="I152">
            <v>32</v>
          </cell>
        </row>
        <row r="153">
          <cell r="H153" t="str">
            <v>105430-P.S.R. MIALQUI</v>
          </cell>
          <cell r="I153">
            <v>6</v>
          </cell>
        </row>
        <row r="154">
          <cell r="H154" t="str">
            <v>105431-P.S.R. PEDREGAL</v>
          </cell>
          <cell r="I154">
            <v>18</v>
          </cell>
        </row>
        <row r="155">
          <cell r="H155" t="str">
            <v>105432-P.S.R. RAPEL</v>
          </cell>
          <cell r="I155">
            <v>26</v>
          </cell>
        </row>
        <row r="156">
          <cell r="H156" t="str">
            <v>105435-P.S.R. TULAHUEN</v>
          </cell>
          <cell r="I156">
            <v>25</v>
          </cell>
        </row>
        <row r="157">
          <cell r="H157" t="str">
            <v>105436-P.S.R. EL MAITEN</v>
          </cell>
          <cell r="I157">
            <v>7</v>
          </cell>
        </row>
        <row r="158">
          <cell r="H158" t="str">
            <v>105489-P.S.R. RAMADAS DE TULAHUEN</v>
          </cell>
          <cell r="I158">
            <v>3</v>
          </cell>
        </row>
        <row r="159">
          <cell r="H159" t="str">
            <v>Total 04304-MONTE PATRIA</v>
          </cell>
          <cell r="I159">
            <v>645</v>
          </cell>
        </row>
        <row r="160">
          <cell r="H160" t="str">
            <v>04304-PUNITAQUI</v>
          </cell>
          <cell r="I160"/>
        </row>
        <row r="161">
          <cell r="H161" t="str">
            <v>105308-CES. RURAL PUNITAQUI</v>
          </cell>
          <cell r="I161">
            <v>250</v>
          </cell>
        </row>
        <row r="162">
          <cell r="H162" t="str">
            <v>105440-P.S.R. DIVISADERO</v>
          </cell>
          <cell r="I162">
            <v>21</v>
          </cell>
        </row>
        <row r="163">
          <cell r="H163" t="str">
            <v xml:space="preserve">105508-P.S.R. EL PARRAL DE QUILES  </v>
          </cell>
          <cell r="I163">
            <v>9</v>
          </cell>
        </row>
        <row r="164">
          <cell r="H164" t="str">
            <v>Total 04304-PUNITAQUI</v>
          </cell>
          <cell r="I164">
            <v>280</v>
          </cell>
        </row>
        <row r="165">
          <cell r="H165" t="str">
            <v>04305-RIO HURTADO</v>
          </cell>
          <cell r="I165"/>
        </row>
        <row r="166">
          <cell r="H166" t="str">
            <v>105310-CES. RURAL PICHASCA</v>
          </cell>
          <cell r="I166">
            <v>59</v>
          </cell>
        </row>
        <row r="167">
          <cell r="H167" t="str">
            <v>105409-P.S.R. EL CHAÑAR</v>
          </cell>
          <cell r="I167">
            <v>9</v>
          </cell>
        </row>
        <row r="168">
          <cell r="H168" t="str">
            <v>105410-P.S.R. HURTADO</v>
          </cell>
          <cell r="I168">
            <v>10</v>
          </cell>
        </row>
        <row r="169">
          <cell r="H169" t="str">
            <v>105411-P.S.R. LAS BREAS</v>
          </cell>
          <cell r="I169">
            <v>4</v>
          </cell>
        </row>
        <row r="170">
          <cell r="H170" t="str">
            <v>105413-P.S.R. SAMO ALTO</v>
          </cell>
          <cell r="I170">
            <v>28</v>
          </cell>
        </row>
        <row r="171">
          <cell r="H171" t="str">
            <v>105414-P.S.R. SERON</v>
          </cell>
          <cell r="I171">
            <v>12</v>
          </cell>
        </row>
        <row r="172">
          <cell r="H172" t="str">
            <v>105503-P.S.R. TABAQUEROS</v>
          </cell>
          <cell r="I172">
            <v>11</v>
          </cell>
        </row>
        <row r="173">
          <cell r="H173" t="str">
            <v>Total 04305-RIO HURTADO</v>
          </cell>
          <cell r="I173">
            <v>133</v>
          </cell>
        </row>
        <row r="174">
          <cell r="H174" t="str">
            <v>Total general</v>
          </cell>
          <cell r="I174">
            <v>14932</v>
          </cell>
        </row>
      </sheetData>
      <sheetData sheetId="28">
        <row r="3">
          <cell r="H3" t="str">
            <v>Suma de Total</v>
          </cell>
          <cell r="I3" t="str">
            <v>Etiquetas de columna</v>
          </cell>
          <cell r="V3" t="str">
            <v>Suma de Total</v>
          </cell>
          <cell r="W3" t="str">
            <v>Etiquetas de columna</v>
          </cell>
        </row>
        <row r="4">
          <cell r="H4" t="str">
            <v>Etiquetas de fila</v>
          </cell>
          <cell r="I4">
            <v>6</v>
          </cell>
          <cell r="J4" t="str">
            <v>Total general</v>
          </cell>
          <cell r="V4" t="str">
            <v>Etiquetas de fila</v>
          </cell>
          <cell r="W4">
            <v>6</v>
          </cell>
          <cell r="X4" t="str">
            <v>Total general</v>
          </cell>
        </row>
        <row r="5">
          <cell r="H5" t="str">
            <v>04101-LA SERENA</v>
          </cell>
          <cell r="I5"/>
          <cell r="J5"/>
          <cell r="V5" t="str">
            <v>04101-LA SERENA</v>
          </cell>
          <cell r="W5"/>
          <cell r="X5"/>
        </row>
        <row r="6">
          <cell r="H6" t="str">
            <v>105300-CES. CARDENAL CARO</v>
          </cell>
          <cell r="I6">
            <v>2032</v>
          </cell>
          <cell r="J6">
            <v>2032</v>
          </cell>
          <cell r="V6" t="str">
            <v>105300-CES. CARDENAL CARO</v>
          </cell>
          <cell r="W6">
            <v>64</v>
          </cell>
          <cell r="X6">
            <v>64</v>
          </cell>
        </row>
        <row r="7">
          <cell r="H7" t="str">
            <v>105301-CES. LAS COMPAÑIAS</v>
          </cell>
          <cell r="I7">
            <v>1525</v>
          </cell>
          <cell r="J7">
            <v>1525</v>
          </cell>
          <cell r="V7" t="str">
            <v>105301-CES. LAS COMPAÑIAS</v>
          </cell>
          <cell r="W7">
            <v>321</v>
          </cell>
          <cell r="X7">
            <v>321</v>
          </cell>
        </row>
        <row r="8">
          <cell r="H8" t="str">
            <v>105302-CES. PEDRO AGUIRRE C.</v>
          </cell>
          <cell r="I8">
            <v>1642</v>
          </cell>
          <cell r="J8">
            <v>1642</v>
          </cell>
          <cell r="V8" t="str">
            <v>105302-CES. PEDRO AGUIRRE C.</v>
          </cell>
          <cell r="W8">
            <v>423</v>
          </cell>
          <cell r="X8">
            <v>423</v>
          </cell>
        </row>
        <row r="9">
          <cell r="H9" t="str">
            <v>105313-CES. SCHAFFHAUSER</v>
          </cell>
          <cell r="I9">
            <v>2165</v>
          </cell>
          <cell r="J9">
            <v>2165</v>
          </cell>
          <cell r="V9" t="str">
            <v>105313-CES. SCHAFFHAUSER</v>
          </cell>
          <cell r="W9">
            <v>606</v>
          </cell>
          <cell r="X9">
            <v>606</v>
          </cell>
        </row>
        <row r="10">
          <cell r="H10" t="str">
            <v>105319-CES. CARDENAL R.S.H.</v>
          </cell>
          <cell r="I10">
            <v>1296</v>
          </cell>
          <cell r="J10">
            <v>1296</v>
          </cell>
          <cell r="V10" t="str">
            <v>105319-CES. CARDENAL R.S.H.</v>
          </cell>
          <cell r="W10">
            <v>230</v>
          </cell>
          <cell r="X10">
            <v>230</v>
          </cell>
        </row>
        <row r="11">
          <cell r="H11" t="str">
            <v>105325-CESFAM JUAN PABLO II</v>
          </cell>
          <cell r="I11">
            <v>902</v>
          </cell>
          <cell r="J11">
            <v>902</v>
          </cell>
          <cell r="V11" t="str">
            <v>105325-CESFAM JUAN PABLO II</v>
          </cell>
          <cell r="W11">
            <v>93</v>
          </cell>
          <cell r="X11">
            <v>93</v>
          </cell>
        </row>
        <row r="12">
          <cell r="H12" t="str">
            <v xml:space="preserve">105400-P.S.R. ALGARROBITO            </v>
          </cell>
          <cell r="I12">
            <v>371</v>
          </cell>
          <cell r="J12">
            <v>371</v>
          </cell>
          <cell r="V12" t="str">
            <v xml:space="preserve">105400-P.S.R. ALGARROBITO            </v>
          </cell>
          <cell r="W12">
            <v>46</v>
          </cell>
          <cell r="X12">
            <v>46</v>
          </cell>
        </row>
        <row r="13">
          <cell r="H13" t="str">
            <v>105401-P.S.R. LAS ROJAS</v>
          </cell>
          <cell r="I13">
            <v>68</v>
          </cell>
          <cell r="J13">
            <v>68</v>
          </cell>
          <cell r="V13" t="str">
            <v>105401-P.S.R. LAS ROJAS</v>
          </cell>
          <cell r="W13">
            <v>10</v>
          </cell>
          <cell r="X13">
            <v>10</v>
          </cell>
        </row>
        <row r="14">
          <cell r="H14" t="str">
            <v>105402-P.S.R. EL ROMERO</v>
          </cell>
          <cell r="I14">
            <v>43</v>
          </cell>
          <cell r="J14">
            <v>43</v>
          </cell>
          <cell r="V14" t="str">
            <v>105402-P.S.R. EL ROMERO</v>
          </cell>
          <cell r="W14">
            <v>11</v>
          </cell>
          <cell r="X14">
            <v>11</v>
          </cell>
        </row>
        <row r="15">
          <cell r="H15" t="str">
            <v>105499-P.S.R. LAMBERT</v>
          </cell>
          <cell r="I15">
            <v>57</v>
          </cell>
          <cell r="J15">
            <v>57</v>
          </cell>
          <cell r="V15" t="str">
            <v>105499-P.S.R. LAMBERT</v>
          </cell>
          <cell r="W15">
            <v>7</v>
          </cell>
          <cell r="X15">
            <v>7</v>
          </cell>
        </row>
        <row r="16">
          <cell r="H16" t="str">
            <v>105700-CECOF VILLA EL INDIO</v>
          </cell>
          <cell r="I16">
            <v>245</v>
          </cell>
          <cell r="J16">
            <v>245</v>
          </cell>
          <cell r="V16" t="str">
            <v>105700-CECOF VILLA EL INDIO</v>
          </cell>
          <cell r="W16">
            <v>3</v>
          </cell>
          <cell r="X16">
            <v>3</v>
          </cell>
        </row>
        <row r="17">
          <cell r="H17" t="str">
            <v>105701-CECOF VILLA ALEMANIA</v>
          </cell>
          <cell r="I17">
            <v>63</v>
          </cell>
          <cell r="J17">
            <v>63</v>
          </cell>
          <cell r="V17" t="str">
            <v>105701-CECOF VILLA ALEMANIA</v>
          </cell>
          <cell r="W17">
            <v>3</v>
          </cell>
          <cell r="X17">
            <v>3</v>
          </cell>
        </row>
        <row r="18">
          <cell r="H18" t="str">
            <v>105702-CECOF VILLA LAMBERT</v>
          </cell>
          <cell r="I18">
            <v>181</v>
          </cell>
          <cell r="J18">
            <v>181</v>
          </cell>
          <cell r="V18" t="str">
            <v>105702-CECOF VILLA LAMBERT</v>
          </cell>
          <cell r="W18">
            <v>14</v>
          </cell>
          <cell r="X18">
            <v>14</v>
          </cell>
        </row>
        <row r="19">
          <cell r="H19" t="str">
            <v>Total 04101-LA SERENA</v>
          </cell>
          <cell r="I19">
            <v>10590</v>
          </cell>
          <cell r="J19">
            <v>10590</v>
          </cell>
          <cell r="V19" t="str">
            <v>Total 04101-LA SERENA</v>
          </cell>
          <cell r="W19">
            <v>1831</v>
          </cell>
          <cell r="X19">
            <v>1831</v>
          </cell>
        </row>
        <row r="20">
          <cell r="H20" t="str">
            <v>04102-COQUIMBO</v>
          </cell>
          <cell r="I20"/>
          <cell r="J20"/>
          <cell r="V20" t="str">
            <v>04102-COQUIMBO</v>
          </cell>
          <cell r="W20"/>
          <cell r="X20"/>
        </row>
        <row r="21">
          <cell r="H21" t="str">
            <v>105303-CES. SAN JUAN</v>
          </cell>
          <cell r="I21">
            <v>1299</v>
          </cell>
          <cell r="J21">
            <v>1299</v>
          </cell>
          <cell r="V21" t="str">
            <v>105303-CES. SAN JUAN</v>
          </cell>
          <cell r="W21">
            <v>183</v>
          </cell>
          <cell r="X21">
            <v>183</v>
          </cell>
        </row>
        <row r="22">
          <cell r="H22" t="str">
            <v>105304-CES. SANTA CECILIA</v>
          </cell>
          <cell r="I22">
            <v>1249</v>
          </cell>
          <cell r="J22">
            <v>1249</v>
          </cell>
          <cell r="V22" t="str">
            <v>105305-CES. TIERRAS BLANCAS</v>
          </cell>
          <cell r="W22">
            <v>385</v>
          </cell>
          <cell r="X22">
            <v>385</v>
          </cell>
        </row>
        <row r="23">
          <cell r="H23" t="str">
            <v>105305-CES. TIERRAS BLANCAS</v>
          </cell>
          <cell r="I23">
            <v>3415</v>
          </cell>
          <cell r="J23">
            <v>3415</v>
          </cell>
          <cell r="V23" t="str">
            <v>105321-CES. RURAL  TONGOY</v>
          </cell>
          <cell r="W23">
            <v>49</v>
          </cell>
          <cell r="X23">
            <v>49</v>
          </cell>
        </row>
        <row r="24">
          <cell r="H24" t="str">
            <v>105321-CES. RURAL  TONGOY</v>
          </cell>
          <cell r="I24">
            <v>291</v>
          </cell>
          <cell r="J24">
            <v>291</v>
          </cell>
          <cell r="V24" t="str">
            <v>105323-CES. DR. SERGIO AGUILAR</v>
          </cell>
          <cell r="W24">
            <v>776</v>
          </cell>
          <cell r="X24">
            <v>776</v>
          </cell>
        </row>
        <row r="25">
          <cell r="H25" t="str">
            <v>105323-CES. DR. SERGIO AGUILAR</v>
          </cell>
          <cell r="I25">
            <v>2507</v>
          </cell>
          <cell r="J25">
            <v>2507</v>
          </cell>
          <cell r="V25" t="str">
            <v xml:space="preserve">105404-P.S.R. EL TANGUE                         </v>
          </cell>
          <cell r="W25">
            <v>2</v>
          </cell>
          <cell r="X25">
            <v>2</v>
          </cell>
        </row>
        <row r="26">
          <cell r="H26" t="str">
            <v xml:space="preserve">105404-P.S.R. EL TANGUE                         </v>
          </cell>
          <cell r="I26">
            <v>11</v>
          </cell>
          <cell r="J26">
            <v>11</v>
          </cell>
          <cell r="V26" t="str">
            <v>105405-P.S.R. GUANAQUEROS</v>
          </cell>
          <cell r="W26">
            <v>12</v>
          </cell>
          <cell r="X26">
            <v>12</v>
          </cell>
        </row>
        <row r="27">
          <cell r="H27" t="str">
            <v>105405-P.S.R. GUANAQUEROS</v>
          </cell>
          <cell r="I27">
            <v>127</v>
          </cell>
          <cell r="J27">
            <v>127</v>
          </cell>
          <cell r="V27" t="str">
            <v>105406-P.S.R. PAN DE AZUCAR</v>
          </cell>
          <cell r="W27">
            <v>91</v>
          </cell>
          <cell r="X27">
            <v>91</v>
          </cell>
        </row>
        <row r="28">
          <cell r="H28" t="str">
            <v>105406-P.S.R. PAN DE AZUCAR</v>
          </cell>
          <cell r="I28">
            <v>662</v>
          </cell>
          <cell r="J28">
            <v>662</v>
          </cell>
          <cell r="V28" t="str">
            <v>105705-CECOF EL ALBA</v>
          </cell>
          <cell r="W28">
            <v>1</v>
          </cell>
          <cell r="X28">
            <v>1</v>
          </cell>
        </row>
        <row r="29">
          <cell r="H29" t="str">
            <v>105407-P.S.R. TAMBILLOS</v>
          </cell>
          <cell r="I29">
            <v>44</v>
          </cell>
          <cell r="J29">
            <v>44</v>
          </cell>
          <cell r="V29" t="str">
            <v>200273-CECOF PUNTA MIRA</v>
          </cell>
          <cell r="W29">
            <v>12</v>
          </cell>
          <cell r="X29">
            <v>12</v>
          </cell>
        </row>
        <row r="30">
          <cell r="H30" t="str">
            <v>105705-CECOF EL ALBA</v>
          </cell>
          <cell r="I30">
            <v>151</v>
          </cell>
          <cell r="J30">
            <v>151</v>
          </cell>
          <cell r="V30" t="str">
            <v>Total 04102-COQUIMBO</v>
          </cell>
          <cell r="W30">
            <v>1511</v>
          </cell>
          <cell r="X30">
            <v>1511</v>
          </cell>
        </row>
        <row r="31">
          <cell r="H31" t="str">
            <v>200273-CECOF PUNTA MIRA</v>
          </cell>
          <cell r="I31">
            <v>115</v>
          </cell>
          <cell r="J31">
            <v>115</v>
          </cell>
          <cell r="V31" t="str">
            <v>04103-ANDACOLLO</v>
          </cell>
          <cell r="W31"/>
          <cell r="X31"/>
        </row>
        <row r="32">
          <cell r="H32" t="str">
            <v>Total 04102-COQUIMBO</v>
          </cell>
          <cell r="I32">
            <v>9871</v>
          </cell>
          <cell r="J32">
            <v>9871</v>
          </cell>
          <cell r="V32" t="str">
            <v>105106-HOSPITAL ANDACOLLO</v>
          </cell>
          <cell r="W32">
            <v>67</v>
          </cell>
          <cell r="X32">
            <v>67</v>
          </cell>
        </row>
        <row r="33">
          <cell r="H33" t="str">
            <v>04103-ANDACOLLO</v>
          </cell>
          <cell r="I33"/>
          <cell r="J33"/>
          <cell r="V33" t="str">
            <v>Total 04103-ANDACOLLO</v>
          </cell>
          <cell r="W33">
            <v>67</v>
          </cell>
          <cell r="X33">
            <v>67</v>
          </cell>
        </row>
        <row r="34">
          <cell r="H34" t="str">
            <v>105106-HOSPITAL ANDACOLLO</v>
          </cell>
          <cell r="I34">
            <v>583</v>
          </cell>
          <cell r="J34">
            <v>583</v>
          </cell>
          <cell r="V34" t="str">
            <v>04104-LA HIGUERA</v>
          </cell>
          <cell r="W34"/>
          <cell r="X34"/>
        </row>
        <row r="35">
          <cell r="H35" t="str">
            <v>Total 04103-ANDACOLLO</v>
          </cell>
          <cell r="I35">
            <v>583</v>
          </cell>
          <cell r="J35">
            <v>583</v>
          </cell>
          <cell r="V35" t="str">
            <v>105314-CES. LA HIGUERA</v>
          </cell>
          <cell r="W35">
            <v>3</v>
          </cell>
          <cell r="X35">
            <v>3</v>
          </cell>
        </row>
        <row r="36">
          <cell r="H36" t="str">
            <v>04104-LA HIGUERA</v>
          </cell>
          <cell r="I36"/>
          <cell r="J36"/>
          <cell r="V36" t="str">
            <v xml:space="preserve">105500-P.S.R. CALETA HORNOS        </v>
          </cell>
          <cell r="W36">
            <v>7</v>
          </cell>
          <cell r="X36">
            <v>7</v>
          </cell>
        </row>
        <row r="37">
          <cell r="H37" t="str">
            <v>105314-CES. LA HIGUERA</v>
          </cell>
          <cell r="I37">
            <v>61</v>
          </cell>
          <cell r="J37">
            <v>61</v>
          </cell>
          <cell r="V37" t="str">
            <v>105505-P.S.R. LOS CHOROS</v>
          </cell>
          <cell r="W37">
            <v>10</v>
          </cell>
          <cell r="X37">
            <v>10</v>
          </cell>
        </row>
        <row r="38">
          <cell r="H38" t="str">
            <v xml:space="preserve">105500-P.S.R. CALETA HORNOS        </v>
          </cell>
          <cell r="I38">
            <v>69</v>
          </cell>
          <cell r="J38">
            <v>69</v>
          </cell>
          <cell r="V38" t="str">
            <v>105506-P.S.R. EL TRAPICHE</v>
          </cell>
          <cell r="W38">
            <v>3</v>
          </cell>
          <cell r="X38">
            <v>3</v>
          </cell>
        </row>
        <row r="39">
          <cell r="H39" t="str">
            <v>105505-P.S.R. LOS CHOROS</v>
          </cell>
          <cell r="I39">
            <v>30</v>
          </cell>
          <cell r="J39">
            <v>30</v>
          </cell>
          <cell r="V39" t="str">
            <v>Total 04104-LA HIGUERA</v>
          </cell>
          <cell r="W39">
            <v>23</v>
          </cell>
          <cell r="X39">
            <v>23</v>
          </cell>
        </row>
        <row r="40">
          <cell r="H40" t="str">
            <v>105506-P.S.R. EL TRAPICHE</v>
          </cell>
          <cell r="I40">
            <v>15</v>
          </cell>
          <cell r="J40">
            <v>15</v>
          </cell>
          <cell r="V40" t="str">
            <v>04105-PAIHUANO</v>
          </cell>
          <cell r="W40"/>
          <cell r="X40"/>
        </row>
        <row r="41">
          <cell r="H41" t="str">
            <v>Total 04104-LA HIGUERA</v>
          </cell>
          <cell r="I41">
            <v>175</v>
          </cell>
          <cell r="J41">
            <v>175</v>
          </cell>
          <cell r="V41" t="str">
            <v>105306-CES. PAIHUANO</v>
          </cell>
          <cell r="W41">
            <v>54</v>
          </cell>
          <cell r="X41">
            <v>54</v>
          </cell>
        </row>
        <row r="42">
          <cell r="H42" t="str">
            <v>04105-PAIHUANO</v>
          </cell>
          <cell r="I42"/>
          <cell r="J42"/>
          <cell r="V42" t="str">
            <v>105476-P.S.R. MONTE GRANDE</v>
          </cell>
          <cell r="W42">
            <v>7</v>
          </cell>
          <cell r="X42">
            <v>7</v>
          </cell>
        </row>
        <row r="43">
          <cell r="H43" t="str">
            <v>105306-CES. PAIHUANO</v>
          </cell>
          <cell r="I43">
            <v>156</v>
          </cell>
          <cell r="J43">
            <v>156</v>
          </cell>
          <cell r="V43" t="str">
            <v>105477-P.S.R. PISCO ELQUI</v>
          </cell>
          <cell r="W43">
            <v>23</v>
          </cell>
          <cell r="X43">
            <v>23</v>
          </cell>
        </row>
        <row r="44">
          <cell r="H44" t="str">
            <v>105475-P.S.R. HORCON</v>
          </cell>
          <cell r="I44">
            <v>45</v>
          </cell>
          <cell r="J44">
            <v>45</v>
          </cell>
          <cell r="V44" t="str">
            <v>Total 04105-PAIHUANO</v>
          </cell>
          <cell r="W44">
            <v>84</v>
          </cell>
          <cell r="X44">
            <v>84</v>
          </cell>
        </row>
        <row r="45">
          <cell r="H45" t="str">
            <v>105476-P.S.R. MONTE GRANDE</v>
          </cell>
          <cell r="I45">
            <v>38</v>
          </cell>
          <cell r="J45">
            <v>38</v>
          </cell>
          <cell r="V45" t="str">
            <v>04106-VICUÑA</v>
          </cell>
          <cell r="W45"/>
          <cell r="X45"/>
        </row>
        <row r="46">
          <cell r="H46" t="str">
            <v>105477-P.S.R. PISCO ELQUI</v>
          </cell>
          <cell r="I46">
            <v>63</v>
          </cell>
          <cell r="J46">
            <v>63</v>
          </cell>
          <cell r="V46" t="str">
            <v>105107-HOSPITAL VICUÑA</v>
          </cell>
          <cell r="W46">
            <v>173</v>
          </cell>
          <cell r="X46">
            <v>173</v>
          </cell>
        </row>
        <row r="47">
          <cell r="H47" t="str">
            <v>Total 04105-PAIHUANO</v>
          </cell>
          <cell r="I47">
            <v>302</v>
          </cell>
          <cell r="J47">
            <v>302</v>
          </cell>
          <cell r="V47" t="str">
            <v>105467-P.S.R. DIAGUITAS</v>
          </cell>
          <cell r="W47">
            <v>15</v>
          </cell>
          <cell r="X47">
            <v>15</v>
          </cell>
        </row>
        <row r="48">
          <cell r="H48" t="str">
            <v>04106-VICUÑA</v>
          </cell>
          <cell r="I48"/>
          <cell r="J48"/>
          <cell r="V48" t="str">
            <v>105468-P.S.R. EL MOLLE</v>
          </cell>
          <cell r="W48">
            <v>24</v>
          </cell>
          <cell r="X48">
            <v>24</v>
          </cell>
        </row>
        <row r="49">
          <cell r="H49" t="str">
            <v>105107-HOSPITAL VICUÑA</v>
          </cell>
          <cell r="I49">
            <v>741</v>
          </cell>
          <cell r="J49">
            <v>741</v>
          </cell>
          <cell r="V49" t="str">
            <v>105469-P.S.R. EL TAMBO</v>
          </cell>
          <cell r="W49">
            <v>24</v>
          </cell>
          <cell r="X49">
            <v>24</v>
          </cell>
        </row>
        <row r="50">
          <cell r="H50" t="str">
            <v>105467-P.S.R. DIAGUITAS</v>
          </cell>
          <cell r="I50">
            <v>80</v>
          </cell>
          <cell r="J50">
            <v>80</v>
          </cell>
          <cell r="V50" t="str">
            <v>105470-P.S.R. HUANTA</v>
          </cell>
          <cell r="W50">
            <v>5</v>
          </cell>
          <cell r="X50">
            <v>5</v>
          </cell>
        </row>
        <row r="51">
          <cell r="H51" t="str">
            <v>105468-P.S.R. EL MOLLE</v>
          </cell>
          <cell r="I51">
            <v>118</v>
          </cell>
          <cell r="J51">
            <v>118</v>
          </cell>
          <cell r="V51" t="str">
            <v>105471-P.S.R. PERALILLO</v>
          </cell>
          <cell r="W51">
            <v>33</v>
          </cell>
          <cell r="X51">
            <v>33</v>
          </cell>
        </row>
        <row r="52">
          <cell r="H52" t="str">
            <v>105469-P.S.R. EL TAMBO</v>
          </cell>
          <cell r="I52">
            <v>118</v>
          </cell>
          <cell r="J52">
            <v>118</v>
          </cell>
          <cell r="V52" t="str">
            <v>105472-P.S.R. RIVADAVIA</v>
          </cell>
          <cell r="W52">
            <v>20</v>
          </cell>
          <cell r="X52">
            <v>20</v>
          </cell>
        </row>
        <row r="53">
          <cell r="H53" t="str">
            <v>105470-P.S.R. HUANTA</v>
          </cell>
          <cell r="I53">
            <v>10</v>
          </cell>
          <cell r="J53">
            <v>10</v>
          </cell>
          <cell r="V53" t="str">
            <v>105473-P.S.R. TALCUNA</v>
          </cell>
          <cell r="W53">
            <v>12</v>
          </cell>
          <cell r="X53">
            <v>12</v>
          </cell>
        </row>
        <row r="54">
          <cell r="H54" t="str">
            <v>105471-P.S.R. PERALILLO</v>
          </cell>
          <cell r="I54">
            <v>102</v>
          </cell>
          <cell r="J54">
            <v>102</v>
          </cell>
          <cell r="V54" t="str">
            <v>105474-P.S.R. CHAPILCA</v>
          </cell>
          <cell r="W54">
            <v>7</v>
          </cell>
          <cell r="X54">
            <v>7</v>
          </cell>
        </row>
        <row r="55">
          <cell r="H55" t="str">
            <v>105472-P.S.R. RIVADAVIA</v>
          </cell>
          <cell r="I55">
            <v>65</v>
          </cell>
          <cell r="J55">
            <v>65</v>
          </cell>
          <cell r="V55" t="str">
            <v>105502-P.S.R. CALINGASTA</v>
          </cell>
          <cell r="W55">
            <v>30</v>
          </cell>
          <cell r="X55">
            <v>30</v>
          </cell>
        </row>
        <row r="56">
          <cell r="H56" t="str">
            <v>105473-P.S.R. TALCUNA</v>
          </cell>
          <cell r="I56">
            <v>70</v>
          </cell>
          <cell r="J56">
            <v>70</v>
          </cell>
          <cell r="V56" t="str">
            <v>105509-P.S.R. GUALLIGUAICA</v>
          </cell>
          <cell r="W56">
            <v>10</v>
          </cell>
          <cell r="X56">
            <v>10</v>
          </cell>
        </row>
        <row r="57">
          <cell r="H57" t="str">
            <v>105474-P.S.R. CHAPILCA</v>
          </cell>
          <cell r="I57">
            <v>34</v>
          </cell>
          <cell r="J57">
            <v>34</v>
          </cell>
          <cell r="V57" t="str">
            <v>Total 04106-VICUÑA</v>
          </cell>
          <cell r="W57">
            <v>353</v>
          </cell>
          <cell r="X57">
            <v>353</v>
          </cell>
        </row>
        <row r="58">
          <cell r="H58" t="str">
            <v>105502-P.S.R. CALINGASTA</v>
          </cell>
          <cell r="I58">
            <v>165</v>
          </cell>
          <cell r="J58">
            <v>165</v>
          </cell>
          <cell r="V58" t="str">
            <v>04201-ILLAPEL</v>
          </cell>
          <cell r="W58"/>
          <cell r="X58"/>
        </row>
        <row r="59">
          <cell r="H59" t="str">
            <v>105509-P.S.R. GUALLIGUAICA</v>
          </cell>
          <cell r="I59">
            <v>43</v>
          </cell>
          <cell r="J59">
            <v>43</v>
          </cell>
          <cell r="V59" t="str">
            <v>105103-HOSPITAL ILLAPEL</v>
          </cell>
          <cell r="W59">
            <v>262</v>
          </cell>
          <cell r="X59">
            <v>262</v>
          </cell>
        </row>
        <row r="60">
          <cell r="H60" t="str">
            <v>Total 04106-VICUÑA</v>
          </cell>
          <cell r="I60">
            <v>1546</v>
          </cell>
          <cell r="J60">
            <v>1546</v>
          </cell>
          <cell r="V60" t="str">
            <v>105326-CESFAM SAN RAFAEL</v>
          </cell>
          <cell r="W60">
            <v>61</v>
          </cell>
          <cell r="X60">
            <v>61</v>
          </cell>
        </row>
        <row r="61">
          <cell r="H61" t="str">
            <v>04201-ILLAPEL</v>
          </cell>
          <cell r="I61"/>
          <cell r="J61"/>
          <cell r="V61" t="str">
            <v xml:space="preserve">105443-P.S.R. CARCAMO                   </v>
          </cell>
          <cell r="W61">
            <v>29</v>
          </cell>
          <cell r="X61">
            <v>29</v>
          </cell>
        </row>
        <row r="62">
          <cell r="H62" t="str">
            <v>105103-HOSPITAL ILLAPEL</v>
          </cell>
          <cell r="I62">
            <v>890</v>
          </cell>
          <cell r="J62">
            <v>890</v>
          </cell>
          <cell r="V62" t="str">
            <v>105444-P.S.R. HUINTIL</v>
          </cell>
          <cell r="W62">
            <v>13</v>
          </cell>
          <cell r="X62">
            <v>13</v>
          </cell>
        </row>
        <row r="63">
          <cell r="H63" t="str">
            <v>105326-CESFAM SAN RAFAEL</v>
          </cell>
          <cell r="I63">
            <v>673</v>
          </cell>
          <cell r="J63">
            <v>673</v>
          </cell>
          <cell r="V63" t="str">
            <v>105445-P.S.R. LIMAHUIDA</v>
          </cell>
          <cell r="W63">
            <v>17</v>
          </cell>
          <cell r="X63">
            <v>17</v>
          </cell>
        </row>
        <row r="64">
          <cell r="H64" t="str">
            <v xml:space="preserve">105443-P.S.R. CARCAMO                   </v>
          </cell>
          <cell r="I64">
            <v>96</v>
          </cell>
          <cell r="J64">
            <v>96</v>
          </cell>
          <cell r="V64" t="str">
            <v>105447-P.S.R. PERALILLO</v>
          </cell>
          <cell r="W64">
            <v>9</v>
          </cell>
          <cell r="X64">
            <v>9</v>
          </cell>
        </row>
        <row r="65">
          <cell r="H65" t="str">
            <v>105444-P.S.R. HUINTIL</v>
          </cell>
          <cell r="I65">
            <v>42</v>
          </cell>
          <cell r="J65">
            <v>42</v>
          </cell>
          <cell r="V65" t="str">
            <v>105448-P.S.R. SANTA VIRGINIA</v>
          </cell>
          <cell r="W65">
            <v>12</v>
          </cell>
          <cell r="X65">
            <v>12</v>
          </cell>
        </row>
        <row r="66">
          <cell r="H66" t="str">
            <v>105445-P.S.R. LIMAHUIDA</v>
          </cell>
          <cell r="I66">
            <v>42</v>
          </cell>
          <cell r="J66">
            <v>42</v>
          </cell>
          <cell r="V66" t="str">
            <v>105449-P.S.R. TUNGA NORTE</v>
          </cell>
          <cell r="W66">
            <v>5</v>
          </cell>
          <cell r="X66">
            <v>5</v>
          </cell>
        </row>
        <row r="67">
          <cell r="H67" t="str">
            <v>105446-P.S.R. MATANCILLA</v>
          </cell>
          <cell r="I67">
            <v>8</v>
          </cell>
          <cell r="J67">
            <v>8</v>
          </cell>
          <cell r="V67" t="str">
            <v>105485-P.S.R. PLAN DE HORNOS</v>
          </cell>
          <cell r="W67">
            <v>7</v>
          </cell>
          <cell r="X67">
            <v>7</v>
          </cell>
        </row>
        <row r="68">
          <cell r="H68" t="str">
            <v>105447-P.S.R. PERALILLO</v>
          </cell>
          <cell r="I68">
            <v>36</v>
          </cell>
          <cell r="J68">
            <v>36</v>
          </cell>
          <cell r="V68" t="str">
            <v>105486-P.S.R. TUNGA SUR</v>
          </cell>
          <cell r="W68">
            <v>8</v>
          </cell>
          <cell r="X68">
            <v>8</v>
          </cell>
        </row>
        <row r="69">
          <cell r="H69" t="str">
            <v>105448-P.S.R. SANTA VIRGINIA</v>
          </cell>
          <cell r="I69">
            <v>48</v>
          </cell>
          <cell r="J69">
            <v>48</v>
          </cell>
          <cell r="V69" t="str">
            <v>105487-P.S.R. CAÑAS UNO</v>
          </cell>
          <cell r="W69">
            <v>14</v>
          </cell>
          <cell r="X69">
            <v>14</v>
          </cell>
        </row>
        <row r="70">
          <cell r="H70" t="str">
            <v>105449-P.S.R. TUNGA NORTE</v>
          </cell>
          <cell r="I70">
            <v>10</v>
          </cell>
          <cell r="J70">
            <v>10</v>
          </cell>
          <cell r="V70" t="str">
            <v>105496-P.S.R. PINTACURA SUR</v>
          </cell>
          <cell r="W70">
            <v>11</v>
          </cell>
          <cell r="X70">
            <v>11</v>
          </cell>
        </row>
        <row r="71">
          <cell r="H71" t="str">
            <v>105485-P.S.R. PLAN DE HORNOS</v>
          </cell>
          <cell r="I71">
            <v>74</v>
          </cell>
          <cell r="J71">
            <v>74</v>
          </cell>
          <cell r="V71" t="str">
            <v>105504-P.S.R. SOCAVON</v>
          </cell>
          <cell r="W71">
            <v>4</v>
          </cell>
          <cell r="X71">
            <v>4</v>
          </cell>
        </row>
        <row r="72">
          <cell r="H72" t="str">
            <v>105486-P.S.R. TUNGA SUR</v>
          </cell>
          <cell r="I72">
            <v>27</v>
          </cell>
          <cell r="J72">
            <v>27</v>
          </cell>
          <cell r="V72" t="str">
            <v>Total 04201-ILLAPEL</v>
          </cell>
          <cell r="W72">
            <v>452</v>
          </cell>
          <cell r="X72">
            <v>452</v>
          </cell>
        </row>
        <row r="73">
          <cell r="H73" t="str">
            <v>105487-P.S.R. CAÑAS UNO</v>
          </cell>
          <cell r="I73">
            <v>36</v>
          </cell>
          <cell r="J73">
            <v>36</v>
          </cell>
          <cell r="V73" t="str">
            <v>04202-CANELA</v>
          </cell>
          <cell r="W73"/>
          <cell r="X73"/>
        </row>
        <row r="74">
          <cell r="H74" t="str">
            <v>105496-P.S.R. PINTACURA SUR</v>
          </cell>
          <cell r="I74">
            <v>32</v>
          </cell>
          <cell r="J74">
            <v>32</v>
          </cell>
          <cell r="V74" t="str">
            <v>105309-CES. RURAL CANELA</v>
          </cell>
          <cell r="W74">
            <v>126</v>
          </cell>
          <cell r="X74">
            <v>126</v>
          </cell>
        </row>
        <row r="75">
          <cell r="H75" t="str">
            <v>105504-P.S.R. SOCAVON</v>
          </cell>
          <cell r="I75">
            <v>36</v>
          </cell>
          <cell r="J75">
            <v>36</v>
          </cell>
          <cell r="V75" t="str">
            <v xml:space="preserve">105450-P.S.R. MINCHA NORTE            </v>
          </cell>
          <cell r="W75">
            <v>58</v>
          </cell>
          <cell r="X75">
            <v>58</v>
          </cell>
        </row>
        <row r="76">
          <cell r="H76" t="str">
            <v>Total 04201-ILLAPEL</v>
          </cell>
          <cell r="I76">
            <v>2050</v>
          </cell>
          <cell r="J76">
            <v>2050</v>
          </cell>
          <cell r="V76" t="str">
            <v>105451-P.S.R. AGUA FRIA</v>
          </cell>
          <cell r="W76">
            <v>15</v>
          </cell>
          <cell r="X76">
            <v>15</v>
          </cell>
        </row>
        <row r="77">
          <cell r="H77" t="str">
            <v>04202-CANELA</v>
          </cell>
          <cell r="I77"/>
          <cell r="J77"/>
          <cell r="V77" t="str">
            <v>105482-P.S.R. CANELA ALTA</v>
          </cell>
          <cell r="W77">
            <v>44</v>
          </cell>
          <cell r="X77">
            <v>44</v>
          </cell>
        </row>
        <row r="78">
          <cell r="H78" t="str">
            <v>105309-CES. RURAL CANELA</v>
          </cell>
          <cell r="I78">
            <v>449</v>
          </cell>
          <cell r="J78">
            <v>449</v>
          </cell>
          <cell r="V78" t="str">
            <v>105483-P.S.R. LOS RULOS</v>
          </cell>
          <cell r="W78">
            <v>9</v>
          </cell>
          <cell r="X78">
            <v>9</v>
          </cell>
        </row>
        <row r="79">
          <cell r="H79" t="str">
            <v xml:space="preserve">105450-P.S.R. MINCHA NORTE            </v>
          </cell>
          <cell r="I79">
            <v>200</v>
          </cell>
          <cell r="J79">
            <v>200</v>
          </cell>
          <cell r="V79" t="str">
            <v>105484-P.S.R. HUENTELAUQUEN</v>
          </cell>
          <cell r="W79">
            <v>14</v>
          </cell>
          <cell r="X79">
            <v>14</v>
          </cell>
        </row>
        <row r="80">
          <cell r="H80" t="str">
            <v>105451-P.S.R. AGUA FRIA</v>
          </cell>
          <cell r="I80">
            <v>55</v>
          </cell>
          <cell r="J80">
            <v>55</v>
          </cell>
          <cell r="V80" t="str">
            <v>105488-P.S.R. ESPIRITU SANTO</v>
          </cell>
          <cell r="W80">
            <v>6</v>
          </cell>
          <cell r="X80">
            <v>6</v>
          </cell>
        </row>
        <row r="81">
          <cell r="H81" t="str">
            <v>105482-P.S.R. CANELA ALTA</v>
          </cell>
          <cell r="I81">
            <v>118</v>
          </cell>
          <cell r="J81">
            <v>118</v>
          </cell>
          <cell r="V81" t="str">
            <v>105497-P.S.R. JABONERIA</v>
          </cell>
          <cell r="W81">
            <v>9</v>
          </cell>
          <cell r="X81">
            <v>9</v>
          </cell>
        </row>
        <row r="82">
          <cell r="H82" t="str">
            <v>105483-P.S.R. LOS RULOS</v>
          </cell>
          <cell r="I82">
            <v>24</v>
          </cell>
          <cell r="J82">
            <v>24</v>
          </cell>
          <cell r="V82" t="str">
            <v>105498-P.S.R. QUEBRADA DE LINARES</v>
          </cell>
          <cell r="W82">
            <v>2</v>
          </cell>
          <cell r="X82">
            <v>2</v>
          </cell>
        </row>
        <row r="83">
          <cell r="H83" t="str">
            <v>105484-P.S.R. HUENTELAUQUEN</v>
          </cell>
          <cell r="I83">
            <v>79</v>
          </cell>
          <cell r="J83">
            <v>79</v>
          </cell>
          <cell r="V83" t="str">
            <v>Total 04202-CANELA</v>
          </cell>
          <cell r="W83">
            <v>283</v>
          </cell>
          <cell r="X83">
            <v>283</v>
          </cell>
        </row>
        <row r="84">
          <cell r="H84" t="str">
            <v>105488-P.S.R. ESPIRITU SANTO</v>
          </cell>
          <cell r="I84">
            <v>15</v>
          </cell>
          <cell r="J84">
            <v>15</v>
          </cell>
          <cell r="V84" t="str">
            <v>04203-LOS VILOS</v>
          </cell>
          <cell r="W84"/>
          <cell r="X84"/>
        </row>
        <row r="85">
          <cell r="H85" t="str">
            <v>105493-P.S.R. MINCHA SUR</v>
          </cell>
          <cell r="I85">
            <v>11</v>
          </cell>
          <cell r="J85">
            <v>11</v>
          </cell>
          <cell r="V85" t="str">
            <v>105108-HOSPITAL LOS VILOS</v>
          </cell>
          <cell r="W85">
            <v>170</v>
          </cell>
          <cell r="X85">
            <v>170</v>
          </cell>
        </row>
        <row r="86">
          <cell r="H86" t="str">
            <v>105497-P.S.R. JABONERIA</v>
          </cell>
          <cell r="I86">
            <v>12</v>
          </cell>
          <cell r="J86">
            <v>12</v>
          </cell>
          <cell r="V86" t="str">
            <v xml:space="preserve">105478-P.S.R. CAIMANES                   </v>
          </cell>
          <cell r="W86">
            <v>36</v>
          </cell>
          <cell r="X86">
            <v>36</v>
          </cell>
        </row>
        <row r="87">
          <cell r="H87" t="str">
            <v>105498-P.S.R. QUEBRADA DE LINARES</v>
          </cell>
          <cell r="I87">
            <v>7</v>
          </cell>
          <cell r="J87">
            <v>7</v>
          </cell>
          <cell r="V87" t="str">
            <v>105479-P.S.R. GUANGUALI</v>
          </cell>
          <cell r="W87">
            <v>18</v>
          </cell>
          <cell r="X87">
            <v>18</v>
          </cell>
        </row>
        <row r="88">
          <cell r="H88" t="str">
            <v>Total 04202-CANELA</v>
          </cell>
          <cell r="I88">
            <v>970</v>
          </cell>
          <cell r="J88">
            <v>970</v>
          </cell>
          <cell r="V88" t="str">
            <v>105480-P.S.R. QUILIMARI</v>
          </cell>
          <cell r="W88">
            <v>36</v>
          </cell>
          <cell r="X88">
            <v>36</v>
          </cell>
        </row>
        <row r="89">
          <cell r="H89" t="str">
            <v>04203-LOS VILOS</v>
          </cell>
          <cell r="I89"/>
          <cell r="J89"/>
          <cell r="V89" t="str">
            <v>105481-P.S.R. TILAMA</v>
          </cell>
          <cell r="W89">
            <v>4</v>
          </cell>
          <cell r="X89">
            <v>4</v>
          </cell>
        </row>
        <row r="90">
          <cell r="H90" t="str">
            <v>105108-HOSPITAL LOS VILOS</v>
          </cell>
          <cell r="I90">
            <v>827</v>
          </cell>
          <cell r="J90">
            <v>827</v>
          </cell>
          <cell r="V90" t="str">
            <v>105511-P.S.R. LOS CONDORES</v>
          </cell>
          <cell r="W90">
            <v>16</v>
          </cell>
          <cell r="X90">
            <v>16</v>
          </cell>
        </row>
        <row r="91">
          <cell r="H91" t="str">
            <v xml:space="preserve">105478-P.S.R. CAIMANES                   </v>
          </cell>
          <cell r="I91">
            <v>180</v>
          </cell>
          <cell r="J91">
            <v>180</v>
          </cell>
          <cell r="V91" t="str">
            <v>Total 04203-LOS VILOS</v>
          </cell>
          <cell r="W91">
            <v>280</v>
          </cell>
          <cell r="X91">
            <v>280</v>
          </cell>
        </row>
        <row r="92">
          <cell r="H92" t="str">
            <v>105479-P.S.R. GUANGUALI</v>
          </cell>
          <cell r="I92">
            <v>73</v>
          </cell>
          <cell r="J92">
            <v>73</v>
          </cell>
          <cell r="V92" t="str">
            <v>04204-SALAMANCA</v>
          </cell>
          <cell r="W92"/>
          <cell r="X92"/>
        </row>
        <row r="93">
          <cell r="H93" t="str">
            <v>105480-P.S.R. QUILIMARI</v>
          </cell>
          <cell r="I93">
            <v>150</v>
          </cell>
          <cell r="J93">
            <v>150</v>
          </cell>
          <cell r="V93" t="str">
            <v>105104-HOSPITAL SALAMANCA</v>
          </cell>
          <cell r="W93">
            <v>164</v>
          </cell>
          <cell r="X93">
            <v>164</v>
          </cell>
        </row>
        <row r="94">
          <cell r="H94" t="str">
            <v>105481-P.S.R. TILAMA</v>
          </cell>
          <cell r="I94">
            <v>27</v>
          </cell>
          <cell r="J94">
            <v>27</v>
          </cell>
          <cell r="V94" t="str">
            <v xml:space="preserve">105452-P.S.R. CUNCUMEN                 </v>
          </cell>
          <cell r="W94">
            <v>87</v>
          </cell>
          <cell r="X94">
            <v>87</v>
          </cell>
        </row>
        <row r="95">
          <cell r="H95" t="str">
            <v>105511-P.S.R. LOS CONDORES</v>
          </cell>
          <cell r="I95">
            <v>29</v>
          </cell>
          <cell r="J95">
            <v>29</v>
          </cell>
          <cell r="V95" t="str">
            <v>105453-P.S.R. TRANQUILLA</v>
          </cell>
          <cell r="W95">
            <v>4</v>
          </cell>
          <cell r="X95">
            <v>4</v>
          </cell>
        </row>
        <row r="96">
          <cell r="H96" t="str">
            <v>Total 04203-LOS VILOS</v>
          </cell>
          <cell r="I96">
            <v>1286</v>
          </cell>
          <cell r="J96">
            <v>1286</v>
          </cell>
          <cell r="V96" t="str">
            <v>105454-P.S.R. CUNLAGUA</v>
          </cell>
          <cell r="W96">
            <v>15</v>
          </cell>
          <cell r="X96">
            <v>15</v>
          </cell>
        </row>
        <row r="97">
          <cell r="H97" t="str">
            <v>04204-SALAMANCA</v>
          </cell>
          <cell r="I97"/>
          <cell r="J97"/>
          <cell r="V97" t="str">
            <v>105455-P.S.R. CHILLEPIN</v>
          </cell>
          <cell r="W97">
            <v>13</v>
          </cell>
          <cell r="X97">
            <v>13</v>
          </cell>
        </row>
        <row r="98">
          <cell r="H98" t="str">
            <v>105104-HOSPITAL SALAMANCA</v>
          </cell>
          <cell r="I98">
            <v>721</v>
          </cell>
          <cell r="J98">
            <v>721</v>
          </cell>
          <cell r="V98" t="str">
            <v>105456-P.S.R. LLIMPO</v>
          </cell>
          <cell r="W98">
            <v>14</v>
          </cell>
          <cell r="X98">
            <v>14</v>
          </cell>
        </row>
        <row r="99">
          <cell r="H99" t="str">
            <v xml:space="preserve">105452-P.S.R. CUNCUMEN                 </v>
          </cell>
          <cell r="I99">
            <v>526</v>
          </cell>
          <cell r="J99">
            <v>526</v>
          </cell>
          <cell r="V99" t="str">
            <v>105457-P.S.R. SAN AGUSTIN</v>
          </cell>
          <cell r="W99">
            <v>18</v>
          </cell>
          <cell r="X99">
            <v>18</v>
          </cell>
        </row>
        <row r="100">
          <cell r="H100" t="str">
            <v>105453-P.S.R. TRANQUILLA</v>
          </cell>
          <cell r="I100">
            <v>77</v>
          </cell>
          <cell r="J100">
            <v>77</v>
          </cell>
          <cell r="V100" t="str">
            <v>105458-P.S.R. TAHUINCO</v>
          </cell>
          <cell r="W100">
            <v>16</v>
          </cell>
          <cell r="X100">
            <v>16</v>
          </cell>
        </row>
        <row r="101">
          <cell r="H101" t="str">
            <v>105454-P.S.R. CUNLAGUA</v>
          </cell>
          <cell r="I101">
            <v>40</v>
          </cell>
          <cell r="J101">
            <v>40</v>
          </cell>
          <cell r="V101" t="str">
            <v>105491-P.S.R. QUELEN BAJO</v>
          </cell>
          <cell r="W101">
            <v>9</v>
          </cell>
          <cell r="X101">
            <v>9</v>
          </cell>
        </row>
        <row r="102">
          <cell r="H102" t="str">
            <v>105455-P.S.R. CHILLEPIN</v>
          </cell>
          <cell r="I102">
            <v>39</v>
          </cell>
          <cell r="J102">
            <v>39</v>
          </cell>
          <cell r="V102" t="str">
            <v>105501-P.S.R. ARBOLEDA GRANDE</v>
          </cell>
          <cell r="W102">
            <v>35</v>
          </cell>
          <cell r="X102">
            <v>35</v>
          </cell>
        </row>
        <row r="103">
          <cell r="H103" t="str">
            <v>105456-P.S.R. LLIMPO</v>
          </cell>
          <cell r="I103">
            <v>79</v>
          </cell>
          <cell r="J103">
            <v>79</v>
          </cell>
          <cell r="V103" t="str">
            <v>Total 04204-SALAMANCA</v>
          </cell>
          <cell r="W103">
            <v>375</v>
          </cell>
          <cell r="X103">
            <v>375</v>
          </cell>
        </row>
        <row r="104">
          <cell r="H104" t="str">
            <v>105457-P.S.R. SAN AGUSTIN</v>
          </cell>
          <cell r="I104">
            <v>61</v>
          </cell>
          <cell r="J104">
            <v>61</v>
          </cell>
          <cell r="V104" t="str">
            <v>04301-OVALLE</v>
          </cell>
          <cell r="W104"/>
          <cell r="X104"/>
        </row>
        <row r="105">
          <cell r="H105" t="str">
            <v>105458-P.S.R. TAHUINCO</v>
          </cell>
          <cell r="I105">
            <v>66</v>
          </cell>
          <cell r="J105">
            <v>66</v>
          </cell>
          <cell r="V105" t="str">
            <v>105315-CES. RURAL C. DE TAMAYA</v>
          </cell>
          <cell r="W105">
            <v>71</v>
          </cell>
          <cell r="X105">
            <v>71</v>
          </cell>
        </row>
        <row r="106">
          <cell r="H106" t="str">
            <v>105491-P.S.R. QUELEN BAJO</v>
          </cell>
          <cell r="I106">
            <v>89</v>
          </cell>
          <cell r="J106">
            <v>89</v>
          </cell>
          <cell r="V106" t="str">
            <v>105317-CES. JORGE JORDAN D.</v>
          </cell>
          <cell r="W106">
            <v>307</v>
          </cell>
          <cell r="X106">
            <v>307</v>
          </cell>
        </row>
        <row r="107">
          <cell r="H107" t="str">
            <v>105492-P.S.R. CAMISA</v>
          </cell>
          <cell r="I107">
            <v>51</v>
          </cell>
          <cell r="J107">
            <v>51</v>
          </cell>
          <cell r="V107" t="str">
            <v>105322-CES. MARCOS MACUADA</v>
          </cell>
          <cell r="W107">
            <v>667</v>
          </cell>
          <cell r="X107">
            <v>667</v>
          </cell>
        </row>
        <row r="108">
          <cell r="H108" t="str">
            <v>105501-P.S.R. ARBOLEDA GRANDE</v>
          </cell>
          <cell r="I108">
            <v>96</v>
          </cell>
          <cell r="J108">
            <v>96</v>
          </cell>
          <cell r="V108" t="str">
            <v>105324-CES. SOTAQUI</v>
          </cell>
          <cell r="W108">
            <v>77</v>
          </cell>
          <cell r="X108">
            <v>77</v>
          </cell>
        </row>
        <row r="109">
          <cell r="H109" t="str">
            <v>Total 04204-SALAMANCA</v>
          </cell>
          <cell r="I109">
            <v>1845</v>
          </cell>
          <cell r="J109">
            <v>1845</v>
          </cell>
          <cell r="V109" t="str">
            <v>105415-P.S.R. BARRAZA</v>
          </cell>
          <cell r="W109">
            <v>28</v>
          </cell>
          <cell r="X109">
            <v>28</v>
          </cell>
        </row>
        <row r="110">
          <cell r="H110" t="str">
            <v>04301-OVALLE</v>
          </cell>
          <cell r="I110"/>
          <cell r="J110"/>
          <cell r="V110" t="str">
            <v xml:space="preserve">105416-P.S.R. CAMARICO                  </v>
          </cell>
          <cell r="W110">
            <v>24</v>
          </cell>
          <cell r="X110">
            <v>24</v>
          </cell>
        </row>
        <row r="111">
          <cell r="H111" t="str">
            <v>105315-CES. RURAL C. DE TAMAYA</v>
          </cell>
          <cell r="I111">
            <v>502</v>
          </cell>
          <cell r="J111">
            <v>502</v>
          </cell>
          <cell r="V111" t="str">
            <v>105417-P.S.R. ALCONES BAJOS</v>
          </cell>
          <cell r="W111">
            <v>15</v>
          </cell>
          <cell r="X111">
            <v>15</v>
          </cell>
        </row>
        <row r="112">
          <cell r="H112" t="str">
            <v>105317-CES. JORGE JORDAN D.</v>
          </cell>
          <cell r="I112">
            <v>1524</v>
          </cell>
          <cell r="J112">
            <v>1524</v>
          </cell>
          <cell r="V112" t="str">
            <v>105419-P.S.R. LAS SOSSAS</v>
          </cell>
          <cell r="W112">
            <v>11</v>
          </cell>
          <cell r="X112">
            <v>11</v>
          </cell>
        </row>
        <row r="113">
          <cell r="H113" t="str">
            <v>105322-CES. MARCOS MACUADA</v>
          </cell>
          <cell r="I113">
            <v>2206</v>
          </cell>
          <cell r="J113">
            <v>2206</v>
          </cell>
          <cell r="V113" t="str">
            <v>105420-P.S.R. LIMARI</v>
          </cell>
          <cell r="W113">
            <v>24</v>
          </cell>
          <cell r="X113">
            <v>24</v>
          </cell>
        </row>
        <row r="114">
          <cell r="H114" t="str">
            <v>105324-CES. SOTAQUI</v>
          </cell>
          <cell r="I114">
            <v>316</v>
          </cell>
          <cell r="J114">
            <v>316</v>
          </cell>
          <cell r="V114" t="str">
            <v>105422-P.S.R. HORNILLOS</v>
          </cell>
          <cell r="W114">
            <v>10</v>
          </cell>
          <cell r="X114">
            <v>10</v>
          </cell>
        </row>
        <row r="115">
          <cell r="H115" t="str">
            <v>105415-P.S.R. BARRAZA</v>
          </cell>
          <cell r="I115">
            <v>96</v>
          </cell>
          <cell r="J115">
            <v>96</v>
          </cell>
          <cell r="V115" t="str">
            <v>105437-P.S.R. CHALINGA</v>
          </cell>
          <cell r="W115">
            <v>20</v>
          </cell>
          <cell r="X115">
            <v>20</v>
          </cell>
        </row>
        <row r="116">
          <cell r="H116" t="str">
            <v xml:space="preserve">105416-P.S.R. CAMARICO                  </v>
          </cell>
          <cell r="I116">
            <v>114</v>
          </cell>
          <cell r="J116">
            <v>114</v>
          </cell>
          <cell r="V116" t="str">
            <v>105439-P.S.R. CERRO BLANCO</v>
          </cell>
          <cell r="W116">
            <v>9</v>
          </cell>
          <cell r="X116">
            <v>9</v>
          </cell>
        </row>
        <row r="117">
          <cell r="H117" t="str">
            <v>105417-P.S.R. ALCONES BAJOS</v>
          </cell>
          <cell r="I117">
            <v>57</v>
          </cell>
          <cell r="J117">
            <v>57</v>
          </cell>
          <cell r="V117" t="str">
            <v>105507-P.S.R. HUAMALATA</v>
          </cell>
          <cell r="W117">
            <v>27</v>
          </cell>
          <cell r="X117">
            <v>27</v>
          </cell>
        </row>
        <row r="118">
          <cell r="H118" t="str">
            <v>105419-P.S.R. LAS SOSSAS</v>
          </cell>
          <cell r="I118">
            <v>44</v>
          </cell>
          <cell r="J118">
            <v>44</v>
          </cell>
          <cell r="V118" t="str">
            <v>105510-P.S.R. RECOLETA</v>
          </cell>
          <cell r="W118">
            <v>25</v>
          </cell>
          <cell r="X118">
            <v>25</v>
          </cell>
        </row>
        <row r="119">
          <cell r="H119" t="str">
            <v>105420-P.S.R. LIMARI</v>
          </cell>
          <cell r="I119">
            <v>197</v>
          </cell>
          <cell r="J119">
            <v>197</v>
          </cell>
          <cell r="V119" t="str">
            <v>105722-CECOF SAN JOSE DE LA DEHESA</v>
          </cell>
          <cell r="W119">
            <v>81</v>
          </cell>
          <cell r="X119">
            <v>81</v>
          </cell>
        </row>
        <row r="120">
          <cell r="H120" t="str">
            <v>105422-P.S.R. HORNILLOS</v>
          </cell>
          <cell r="I120">
            <v>50</v>
          </cell>
          <cell r="J120">
            <v>50</v>
          </cell>
          <cell r="V120" t="str">
            <v>105723-CECOF LIMARI</v>
          </cell>
          <cell r="W120">
            <v>169</v>
          </cell>
          <cell r="X120">
            <v>169</v>
          </cell>
        </row>
        <row r="121">
          <cell r="H121" t="str">
            <v>105437-P.S.R. CHALINGA</v>
          </cell>
          <cell r="I121">
            <v>63</v>
          </cell>
          <cell r="J121">
            <v>63</v>
          </cell>
          <cell r="V121" t="str">
            <v>200258-CECOF LOS COPIHUES</v>
          </cell>
          <cell r="W121">
            <v>38</v>
          </cell>
          <cell r="X121">
            <v>38</v>
          </cell>
        </row>
        <row r="122">
          <cell r="H122" t="str">
            <v>105439-P.S.R. CERRO BLANCO</v>
          </cell>
          <cell r="I122">
            <v>34</v>
          </cell>
          <cell r="J122">
            <v>34</v>
          </cell>
          <cell r="V122" t="str">
            <v>Total 04301-OVALLE</v>
          </cell>
          <cell r="W122">
            <v>1603</v>
          </cell>
          <cell r="X122">
            <v>1603</v>
          </cell>
        </row>
        <row r="123">
          <cell r="H123" t="str">
            <v>105507-P.S.R. HUAMALATA</v>
          </cell>
          <cell r="I123">
            <v>125</v>
          </cell>
          <cell r="J123">
            <v>125</v>
          </cell>
          <cell r="V123" t="str">
            <v>04302-COMBARBALÁ</v>
          </cell>
          <cell r="W123"/>
          <cell r="X123"/>
        </row>
        <row r="124">
          <cell r="H124" t="str">
            <v>105510-P.S.R. RECOLETA</v>
          </cell>
          <cell r="I124">
            <v>104</v>
          </cell>
          <cell r="J124">
            <v>104</v>
          </cell>
          <cell r="V124" t="str">
            <v>105105-HOSPITAL COMBARBALA</v>
          </cell>
          <cell r="W124">
            <v>64</v>
          </cell>
          <cell r="X124">
            <v>64</v>
          </cell>
        </row>
        <row r="125">
          <cell r="H125" t="str">
            <v>105722-CECOF SAN JOSE DE LA DEHESA</v>
          </cell>
          <cell r="I125">
            <v>296</v>
          </cell>
          <cell r="J125">
            <v>296</v>
          </cell>
          <cell r="V125" t="str">
            <v>105433-P.S.R. SAN LORENZO</v>
          </cell>
          <cell r="W125">
            <v>7</v>
          </cell>
          <cell r="X125">
            <v>7</v>
          </cell>
        </row>
        <row r="126">
          <cell r="H126" t="str">
            <v>105723-CECOF LIMARI</v>
          </cell>
          <cell r="I126">
            <v>277</v>
          </cell>
          <cell r="J126">
            <v>277</v>
          </cell>
          <cell r="V126" t="str">
            <v>105434-P.S.R. SAN MARCOS</v>
          </cell>
          <cell r="W126">
            <v>19</v>
          </cell>
          <cell r="X126">
            <v>19</v>
          </cell>
        </row>
        <row r="127">
          <cell r="H127" t="str">
            <v>200258-CECOF LOS COPIHUES</v>
          </cell>
          <cell r="I127">
            <v>144</v>
          </cell>
          <cell r="J127">
            <v>144</v>
          </cell>
          <cell r="V127" t="str">
            <v>105441-P.S.R. MANQUEHUA</v>
          </cell>
          <cell r="W127">
            <v>32</v>
          </cell>
          <cell r="X127">
            <v>32</v>
          </cell>
        </row>
        <row r="128">
          <cell r="H128" t="str">
            <v>Total 04301-OVALLE</v>
          </cell>
          <cell r="I128">
            <v>6149</v>
          </cell>
          <cell r="J128">
            <v>6149</v>
          </cell>
          <cell r="V128" t="str">
            <v xml:space="preserve">105459-P.S.R. BARRANCAS                </v>
          </cell>
          <cell r="W128">
            <v>8</v>
          </cell>
          <cell r="X128">
            <v>8</v>
          </cell>
        </row>
        <row r="129">
          <cell r="H129" t="str">
            <v>04302-COMBARBALÁ</v>
          </cell>
          <cell r="I129"/>
          <cell r="J129"/>
          <cell r="V129" t="str">
            <v>105461-P.S.R. EL HUACHO</v>
          </cell>
          <cell r="W129">
            <v>10</v>
          </cell>
          <cell r="X129">
            <v>10</v>
          </cell>
        </row>
        <row r="130">
          <cell r="H130" t="str">
            <v>105105-HOSPITAL COMBARBALA</v>
          </cell>
          <cell r="I130">
            <v>555</v>
          </cell>
          <cell r="J130">
            <v>555</v>
          </cell>
          <cell r="V130" t="str">
            <v>105462-P.S.R. EL SAUCE</v>
          </cell>
          <cell r="W130">
            <v>28</v>
          </cell>
          <cell r="X130">
            <v>28</v>
          </cell>
        </row>
        <row r="131">
          <cell r="H131" t="str">
            <v>105433-P.S.R. SAN LORENZO</v>
          </cell>
          <cell r="I131">
            <v>13</v>
          </cell>
          <cell r="J131">
            <v>13</v>
          </cell>
          <cell r="V131" t="str">
            <v>105465-P.S.R. RAMADILLA</v>
          </cell>
          <cell r="W131">
            <v>11</v>
          </cell>
          <cell r="X131">
            <v>11</v>
          </cell>
        </row>
        <row r="132">
          <cell r="H132" t="str">
            <v>105434-P.S.R. SAN MARCOS</v>
          </cell>
          <cell r="I132">
            <v>85</v>
          </cell>
          <cell r="J132">
            <v>85</v>
          </cell>
          <cell r="V132" t="str">
            <v>105466-P.S.R. VALLE HERMOSO</v>
          </cell>
          <cell r="W132">
            <v>5</v>
          </cell>
          <cell r="X132">
            <v>5</v>
          </cell>
        </row>
        <row r="133">
          <cell r="H133" t="str">
            <v>105441-P.S.R. MANQUEHUA</v>
          </cell>
          <cell r="I133">
            <v>57</v>
          </cell>
          <cell r="J133">
            <v>57</v>
          </cell>
          <cell r="V133" t="str">
            <v>105490-P.S.R. EL DURAZNO</v>
          </cell>
          <cell r="W133">
            <v>4</v>
          </cell>
          <cell r="X133">
            <v>4</v>
          </cell>
        </row>
        <row r="134">
          <cell r="H134" t="str">
            <v xml:space="preserve">105459-P.S.R. BARRANCAS                </v>
          </cell>
          <cell r="I134">
            <v>35</v>
          </cell>
          <cell r="J134">
            <v>35</v>
          </cell>
          <cell r="V134" t="str">
            <v>Total 04302-COMBARBALÁ</v>
          </cell>
          <cell r="W134">
            <v>188</v>
          </cell>
          <cell r="X134">
            <v>188</v>
          </cell>
        </row>
        <row r="135">
          <cell r="H135" t="str">
            <v>105460-P.S.R. COGOTI 18</v>
          </cell>
          <cell r="I135">
            <v>37</v>
          </cell>
          <cell r="J135">
            <v>37</v>
          </cell>
          <cell r="V135" t="str">
            <v>04304-MONTE PATRIA</v>
          </cell>
          <cell r="W135"/>
          <cell r="X135"/>
        </row>
        <row r="136">
          <cell r="H136" t="str">
            <v>105461-P.S.R. EL HUACHO</v>
          </cell>
          <cell r="I136">
            <v>14</v>
          </cell>
          <cell r="J136">
            <v>14</v>
          </cell>
          <cell r="V136" t="str">
            <v>105307-CES. RURAL MONTE PATRIA</v>
          </cell>
          <cell r="W136">
            <v>161</v>
          </cell>
          <cell r="X136">
            <v>161</v>
          </cell>
        </row>
        <row r="137">
          <cell r="H137" t="str">
            <v>105462-P.S.R. EL SAUCE</v>
          </cell>
          <cell r="I137">
            <v>56</v>
          </cell>
          <cell r="J137">
            <v>56</v>
          </cell>
          <cell r="V137" t="str">
            <v>105311-CES. RURAL CHAÑARAL ALTO</v>
          </cell>
          <cell r="W137">
            <v>63</v>
          </cell>
          <cell r="X137">
            <v>63</v>
          </cell>
        </row>
        <row r="138">
          <cell r="H138" t="str">
            <v>105463-P.S.R. QUILITAPIA</v>
          </cell>
          <cell r="I138">
            <v>60</v>
          </cell>
          <cell r="J138">
            <v>60</v>
          </cell>
          <cell r="V138" t="str">
            <v>105312-CES. RURAL CAREN</v>
          </cell>
          <cell r="W138">
            <v>51</v>
          </cell>
          <cell r="X138">
            <v>51</v>
          </cell>
        </row>
        <row r="139">
          <cell r="H139" t="str">
            <v>105464-P.S.R. LA LIGUA</v>
          </cell>
          <cell r="I139">
            <v>43</v>
          </cell>
          <cell r="J139">
            <v>43</v>
          </cell>
          <cell r="V139" t="str">
            <v>105318-CES. RURAL EL PALQUI</v>
          </cell>
          <cell r="W139">
            <v>56</v>
          </cell>
          <cell r="X139">
            <v>56</v>
          </cell>
        </row>
        <row r="140">
          <cell r="H140" t="str">
            <v>105465-P.S.R. RAMADILLA</v>
          </cell>
          <cell r="I140">
            <v>21</v>
          </cell>
          <cell r="J140">
            <v>21</v>
          </cell>
          <cell r="V140" t="str">
            <v>105425-P.S.R. CHILECITO</v>
          </cell>
          <cell r="W140">
            <v>19</v>
          </cell>
          <cell r="X140">
            <v>19</v>
          </cell>
        </row>
        <row r="141">
          <cell r="H141" t="str">
            <v>105466-P.S.R. VALLE HERMOSO</v>
          </cell>
          <cell r="I141">
            <v>45</v>
          </cell>
          <cell r="J141">
            <v>45</v>
          </cell>
          <cell r="V141" t="str">
            <v>105427-P.S.R. HACIENDA VALDIVIA</v>
          </cell>
          <cell r="W141">
            <v>19</v>
          </cell>
          <cell r="X141">
            <v>19</v>
          </cell>
        </row>
        <row r="142">
          <cell r="H142" t="str">
            <v>105490-P.S.R. EL DURAZNO</v>
          </cell>
          <cell r="I142">
            <v>24</v>
          </cell>
          <cell r="J142">
            <v>24</v>
          </cell>
          <cell r="V142" t="str">
            <v>105428-P.S.R. HUATULAME</v>
          </cell>
          <cell r="W142">
            <v>15</v>
          </cell>
          <cell r="X142">
            <v>15</v>
          </cell>
        </row>
        <row r="143">
          <cell r="H143" t="str">
            <v>Total 04302-COMBARBALÁ</v>
          </cell>
          <cell r="I143">
            <v>1045</v>
          </cell>
          <cell r="J143">
            <v>1045</v>
          </cell>
          <cell r="V143" t="str">
            <v>105430-P.S.R. MIALQUI</v>
          </cell>
          <cell r="W143">
            <v>6</v>
          </cell>
          <cell r="X143">
            <v>6</v>
          </cell>
        </row>
        <row r="144">
          <cell r="H144" t="str">
            <v>04304-MONTE PATRIA</v>
          </cell>
          <cell r="I144"/>
          <cell r="J144"/>
          <cell r="V144" t="str">
            <v>105431-P.S.R. PEDREGAL</v>
          </cell>
          <cell r="W144">
            <v>12</v>
          </cell>
          <cell r="X144">
            <v>12</v>
          </cell>
        </row>
        <row r="145">
          <cell r="H145" t="str">
            <v>105307-CES. RURAL MONTE PATRIA</v>
          </cell>
          <cell r="I145">
            <v>433</v>
          </cell>
          <cell r="J145">
            <v>433</v>
          </cell>
          <cell r="V145" t="str">
            <v>105432-P.S.R. RAPEL</v>
          </cell>
          <cell r="W145">
            <v>26</v>
          </cell>
          <cell r="X145">
            <v>26</v>
          </cell>
        </row>
        <row r="146">
          <cell r="H146" t="str">
            <v>105311-CES. RURAL CHAÑARAL ALTO</v>
          </cell>
          <cell r="I146">
            <v>231</v>
          </cell>
          <cell r="J146">
            <v>231</v>
          </cell>
          <cell r="V146" t="str">
            <v>105435-P.S.R. TULAHUEN</v>
          </cell>
          <cell r="W146">
            <v>26</v>
          </cell>
          <cell r="X146">
            <v>26</v>
          </cell>
        </row>
        <row r="147">
          <cell r="H147" t="str">
            <v>105312-CES. RURAL CAREN</v>
          </cell>
          <cell r="I147">
            <v>213</v>
          </cell>
          <cell r="J147">
            <v>213</v>
          </cell>
          <cell r="V147" t="str">
            <v>105436-P.S.R. EL MAITEN</v>
          </cell>
          <cell r="W147">
            <v>5</v>
          </cell>
          <cell r="X147">
            <v>5</v>
          </cell>
        </row>
        <row r="148">
          <cell r="H148" t="str">
            <v>105318-CES. RURAL EL PALQUI</v>
          </cell>
          <cell r="I148">
            <v>562</v>
          </cell>
          <cell r="J148">
            <v>562</v>
          </cell>
          <cell r="V148" t="str">
            <v>105489-P.S.R. RAMADAS DE TULAHUEN</v>
          </cell>
          <cell r="W148">
            <v>12</v>
          </cell>
          <cell r="X148">
            <v>12</v>
          </cell>
        </row>
        <row r="149">
          <cell r="H149" t="str">
            <v>105425-P.S.R. CHILECITO</v>
          </cell>
          <cell r="I149">
            <v>27</v>
          </cell>
          <cell r="J149">
            <v>27</v>
          </cell>
          <cell r="V149" t="str">
            <v>Total 04304-MONTE PATRIA</v>
          </cell>
          <cell r="W149">
            <v>471</v>
          </cell>
          <cell r="X149">
            <v>471</v>
          </cell>
        </row>
        <row r="150">
          <cell r="H150" t="str">
            <v>105427-P.S.R. HACIENDA VALDIVIA</v>
          </cell>
          <cell r="I150">
            <v>64</v>
          </cell>
          <cell r="J150">
            <v>64</v>
          </cell>
          <cell r="V150" t="str">
            <v>04304-PUNITAQUI</v>
          </cell>
          <cell r="W150"/>
          <cell r="X150"/>
        </row>
        <row r="151">
          <cell r="H151" t="str">
            <v>105428-P.S.R. HUATULAME</v>
          </cell>
          <cell r="I151">
            <v>46</v>
          </cell>
          <cell r="J151">
            <v>46</v>
          </cell>
          <cell r="V151" t="str">
            <v>105308-CES. RURAL PUNITAQUI</v>
          </cell>
          <cell r="W151">
            <v>209</v>
          </cell>
          <cell r="X151">
            <v>209</v>
          </cell>
        </row>
        <row r="152">
          <cell r="H152" t="str">
            <v>105430-P.S.R. MIALQUI</v>
          </cell>
          <cell r="I152">
            <v>22</v>
          </cell>
          <cell r="J152">
            <v>22</v>
          </cell>
          <cell r="V152" t="str">
            <v>105440-P.S.R. DIVISADERO</v>
          </cell>
          <cell r="W152">
            <v>49</v>
          </cell>
          <cell r="X152">
            <v>49</v>
          </cell>
        </row>
        <row r="153">
          <cell r="H153" t="str">
            <v>105431-P.S.R. PEDREGAL</v>
          </cell>
          <cell r="I153">
            <v>69</v>
          </cell>
          <cell r="J153">
            <v>69</v>
          </cell>
          <cell r="V153" t="str">
            <v>105442-P.S.R. SAN PEDRO DE QUILES</v>
          </cell>
          <cell r="W153">
            <v>6</v>
          </cell>
          <cell r="X153">
            <v>6</v>
          </cell>
        </row>
        <row r="154">
          <cell r="H154" t="str">
            <v>105432-P.S.R. RAPEL</v>
          </cell>
          <cell r="I154">
            <v>74</v>
          </cell>
          <cell r="J154">
            <v>74</v>
          </cell>
          <cell r="V154" t="str">
            <v xml:space="preserve">105508-P.S.R. EL PARRAL DE QUILES  </v>
          </cell>
          <cell r="W154">
            <v>2</v>
          </cell>
          <cell r="X154">
            <v>2</v>
          </cell>
        </row>
        <row r="155">
          <cell r="H155" t="str">
            <v>105435-P.S.R. TULAHUEN</v>
          </cell>
          <cell r="I155">
            <v>53</v>
          </cell>
          <cell r="J155">
            <v>53</v>
          </cell>
          <cell r="V155" t="str">
            <v>Total 04304-PUNITAQUI</v>
          </cell>
          <cell r="W155">
            <v>266</v>
          </cell>
          <cell r="X155">
            <v>266</v>
          </cell>
        </row>
        <row r="156">
          <cell r="H156" t="str">
            <v>105436-P.S.R. EL MAITEN</v>
          </cell>
          <cell r="I156">
            <v>38</v>
          </cell>
          <cell r="J156">
            <v>38</v>
          </cell>
          <cell r="V156" t="str">
            <v>04305-RIO HURTADO</v>
          </cell>
          <cell r="W156"/>
          <cell r="X156"/>
        </row>
        <row r="157">
          <cell r="H157" t="str">
            <v>105489-P.S.R. RAMADAS DE TULAHUEN</v>
          </cell>
          <cell r="I157">
            <v>25</v>
          </cell>
          <cell r="J157">
            <v>25</v>
          </cell>
          <cell r="V157" t="str">
            <v>105409-P.S.R. EL CHAÑAR</v>
          </cell>
          <cell r="W157">
            <v>2</v>
          </cell>
          <cell r="X157">
            <v>2</v>
          </cell>
        </row>
        <row r="158">
          <cell r="H158" t="str">
            <v>Total 04304-MONTE PATRIA</v>
          </cell>
          <cell r="I158">
            <v>1857</v>
          </cell>
          <cell r="J158">
            <v>1857</v>
          </cell>
          <cell r="V158" t="str">
            <v>105410-P.S.R. HURTADO</v>
          </cell>
          <cell r="W158">
            <v>12</v>
          </cell>
          <cell r="X158">
            <v>12</v>
          </cell>
        </row>
        <row r="159">
          <cell r="H159" t="str">
            <v>04304-PUNITAQUI</v>
          </cell>
          <cell r="I159"/>
          <cell r="J159"/>
          <cell r="V159" t="str">
            <v>105411-P.S.R. LAS BREAS</v>
          </cell>
          <cell r="W159">
            <v>5</v>
          </cell>
          <cell r="X159">
            <v>5</v>
          </cell>
        </row>
        <row r="160">
          <cell r="H160" t="str">
            <v>105308-CES. RURAL PUNITAQUI</v>
          </cell>
          <cell r="I160">
            <v>570</v>
          </cell>
          <cell r="J160">
            <v>570</v>
          </cell>
          <cell r="V160" t="str">
            <v>105414-P.S.R. SERON</v>
          </cell>
          <cell r="W160">
            <v>19</v>
          </cell>
          <cell r="X160">
            <v>19</v>
          </cell>
        </row>
        <row r="161">
          <cell r="H161" t="str">
            <v>105440-P.S.R. DIVISADERO</v>
          </cell>
          <cell r="I161">
            <v>112</v>
          </cell>
          <cell r="J161">
            <v>112</v>
          </cell>
          <cell r="V161" t="str">
            <v>105503-P.S.R. TABAQUEROS</v>
          </cell>
          <cell r="W161">
            <v>10</v>
          </cell>
          <cell r="X161">
            <v>10</v>
          </cell>
        </row>
        <row r="162">
          <cell r="H162" t="str">
            <v>105442-P.S.R. SAN PEDRO DE QUILES</v>
          </cell>
          <cell r="I162">
            <v>8</v>
          </cell>
          <cell r="J162">
            <v>8</v>
          </cell>
          <cell r="V162" t="str">
            <v>Total 04305-RIO HURTADO</v>
          </cell>
          <cell r="W162">
            <v>48</v>
          </cell>
          <cell r="X162">
            <v>48</v>
          </cell>
        </row>
        <row r="163">
          <cell r="H163" t="str">
            <v xml:space="preserve">105508-P.S.R. EL PARRAL DE QUILES  </v>
          </cell>
          <cell r="I163">
            <v>9</v>
          </cell>
          <cell r="J163">
            <v>9</v>
          </cell>
          <cell r="V163" t="str">
            <v>Total general</v>
          </cell>
          <cell r="W163">
            <v>7835</v>
          </cell>
          <cell r="X163">
            <v>7835</v>
          </cell>
        </row>
        <row r="164">
          <cell r="H164" t="str">
            <v>Total 04304-PUNITAQUI</v>
          </cell>
          <cell r="I164">
            <v>699</v>
          </cell>
          <cell r="J164">
            <v>699</v>
          </cell>
        </row>
        <row r="165">
          <cell r="H165" t="str">
            <v>04305-RIO HURTADO</v>
          </cell>
          <cell r="I165"/>
          <cell r="J165"/>
        </row>
        <row r="166">
          <cell r="H166" t="str">
            <v>105310-CES. RURAL PICHASCA</v>
          </cell>
          <cell r="I166">
            <v>188</v>
          </cell>
          <cell r="J166">
            <v>188</v>
          </cell>
        </row>
        <row r="167">
          <cell r="H167" t="str">
            <v>105409-P.S.R. EL CHAÑAR</v>
          </cell>
          <cell r="I167">
            <v>21</v>
          </cell>
          <cell r="J167">
            <v>21</v>
          </cell>
        </row>
        <row r="168">
          <cell r="H168" t="str">
            <v>105410-P.S.R. HURTADO</v>
          </cell>
          <cell r="I168">
            <v>47</v>
          </cell>
          <cell r="J168">
            <v>47</v>
          </cell>
        </row>
        <row r="169">
          <cell r="H169" t="str">
            <v>105411-P.S.R. LAS BREAS</v>
          </cell>
          <cell r="I169">
            <v>25</v>
          </cell>
          <cell r="J169">
            <v>25</v>
          </cell>
        </row>
        <row r="170">
          <cell r="H170" t="str">
            <v>105413-P.S.R. SAMO ALTO</v>
          </cell>
          <cell r="I170">
            <v>88</v>
          </cell>
          <cell r="J170">
            <v>88</v>
          </cell>
        </row>
        <row r="171">
          <cell r="H171" t="str">
            <v>105414-P.S.R. SERON</v>
          </cell>
          <cell r="I171">
            <v>68</v>
          </cell>
          <cell r="J171">
            <v>68</v>
          </cell>
        </row>
        <row r="172">
          <cell r="H172" t="str">
            <v>105503-P.S.R. TABAQUEROS</v>
          </cell>
          <cell r="I172">
            <v>36</v>
          </cell>
          <cell r="J172">
            <v>36</v>
          </cell>
        </row>
        <row r="173">
          <cell r="H173" t="str">
            <v>Total 04305-RIO HURTADO</v>
          </cell>
          <cell r="I173">
            <v>473</v>
          </cell>
          <cell r="J173">
            <v>473</v>
          </cell>
        </row>
        <row r="174">
          <cell r="H174" t="str">
            <v>Total general</v>
          </cell>
          <cell r="I174">
            <v>39441</v>
          </cell>
          <cell r="J174">
            <v>39441</v>
          </cell>
        </row>
      </sheetData>
      <sheetData sheetId="29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</v>
          </cell>
          <cell r="J4">
            <v>2</v>
          </cell>
          <cell r="K4">
            <v>3</v>
          </cell>
          <cell r="L4">
            <v>4</v>
          </cell>
          <cell r="M4">
            <v>5</v>
          </cell>
          <cell r="N4">
            <v>6</v>
          </cell>
          <cell r="O4">
            <v>7</v>
          </cell>
          <cell r="P4" t="str">
            <v>Total general</v>
          </cell>
        </row>
        <row r="5">
          <cell r="H5" t="str">
            <v>04101-LA SERENA</v>
          </cell>
          <cell r="I5"/>
          <cell r="J5"/>
          <cell r="K5"/>
          <cell r="L5"/>
          <cell r="M5"/>
          <cell r="N5"/>
          <cell r="O5"/>
          <cell r="P5"/>
        </row>
        <row r="6">
          <cell r="H6" t="str">
            <v>105300-CES. CARDENAL CARO</v>
          </cell>
          <cell r="I6"/>
          <cell r="J6"/>
          <cell r="K6"/>
          <cell r="L6">
            <v>1</v>
          </cell>
          <cell r="M6"/>
          <cell r="N6">
            <v>16</v>
          </cell>
          <cell r="O6">
            <v>6</v>
          </cell>
          <cell r="P6">
            <v>23</v>
          </cell>
        </row>
        <row r="7">
          <cell r="H7" t="str">
            <v>105301-CES. LAS COMPAÑIAS</v>
          </cell>
          <cell r="I7">
            <v>0</v>
          </cell>
          <cell r="J7">
            <v>0</v>
          </cell>
          <cell r="K7">
            <v>0</v>
          </cell>
          <cell r="L7"/>
          <cell r="M7">
            <v>0</v>
          </cell>
          <cell r="N7">
            <v>35</v>
          </cell>
          <cell r="O7">
            <v>19</v>
          </cell>
          <cell r="P7">
            <v>54</v>
          </cell>
        </row>
        <row r="8">
          <cell r="H8" t="str">
            <v>105302-CES. PEDRO AGUIRRE C.</v>
          </cell>
          <cell r="I8">
            <v>3</v>
          </cell>
          <cell r="J8">
            <v>4</v>
          </cell>
          <cell r="K8">
            <v>18</v>
          </cell>
          <cell r="L8">
            <v>10</v>
          </cell>
          <cell r="M8">
            <v>25</v>
          </cell>
          <cell r="N8">
            <v>30</v>
          </cell>
          <cell r="O8">
            <v>25</v>
          </cell>
          <cell r="P8">
            <v>115</v>
          </cell>
        </row>
        <row r="9">
          <cell r="H9" t="str">
            <v>105313-CES. SCHAFFHAUSER</v>
          </cell>
          <cell r="I9">
            <v>2</v>
          </cell>
          <cell r="J9">
            <v>4</v>
          </cell>
          <cell r="K9">
            <v>16</v>
          </cell>
          <cell r="L9">
            <v>2</v>
          </cell>
          <cell r="M9">
            <v>12</v>
          </cell>
          <cell r="N9">
            <v>16</v>
          </cell>
          <cell r="O9">
            <v>14</v>
          </cell>
          <cell r="P9">
            <v>66</v>
          </cell>
        </row>
        <row r="10">
          <cell r="H10" t="str">
            <v>105319-CES. CARDENAL R.S.H.</v>
          </cell>
          <cell r="I10">
            <v>9</v>
          </cell>
          <cell r="J10">
            <v>9</v>
          </cell>
          <cell r="K10">
            <v>10</v>
          </cell>
          <cell r="L10">
            <v>6</v>
          </cell>
          <cell r="M10">
            <v>23</v>
          </cell>
          <cell r="N10">
            <v>17</v>
          </cell>
          <cell r="O10">
            <v>23</v>
          </cell>
          <cell r="P10">
            <v>97</v>
          </cell>
        </row>
        <row r="11">
          <cell r="H11" t="str">
            <v>105325-CESFAM JUAN PABLO II</v>
          </cell>
          <cell r="I11">
            <v>0</v>
          </cell>
          <cell r="J11">
            <v>0</v>
          </cell>
          <cell r="K11">
            <v>0</v>
          </cell>
          <cell r="L11">
            <v>0</v>
          </cell>
          <cell r="M11">
            <v>6</v>
          </cell>
          <cell r="N11">
            <v>16</v>
          </cell>
          <cell r="O11">
            <v>27</v>
          </cell>
          <cell r="P11">
            <v>49</v>
          </cell>
        </row>
        <row r="12">
          <cell r="H12" t="str">
            <v xml:space="preserve">105400-P.S.R. ALGARROBITO            </v>
          </cell>
          <cell r="I12">
            <v>1</v>
          </cell>
          <cell r="J12"/>
          <cell r="K12">
            <v>0</v>
          </cell>
          <cell r="L12"/>
          <cell r="M12">
            <v>3</v>
          </cell>
          <cell r="N12">
            <v>14</v>
          </cell>
          <cell r="O12">
            <v>2</v>
          </cell>
          <cell r="P12">
            <v>20</v>
          </cell>
        </row>
        <row r="13">
          <cell r="H13" t="str">
            <v>105401-P.S.R. LAS ROJAS</v>
          </cell>
          <cell r="I13"/>
          <cell r="J13"/>
          <cell r="K13">
            <v>0</v>
          </cell>
          <cell r="L13"/>
          <cell r="M13">
            <v>0</v>
          </cell>
          <cell r="N13">
            <v>1</v>
          </cell>
          <cell r="O13"/>
          <cell r="P13">
            <v>1</v>
          </cell>
        </row>
        <row r="14">
          <cell r="H14" t="str">
            <v>105402-P.S.R. EL ROMERO</v>
          </cell>
          <cell r="I14">
            <v>0</v>
          </cell>
          <cell r="J14"/>
          <cell r="K14"/>
          <cell r="L14">
            <v>0</v>
          </cell>
          <cell r="M14">
            <v>0</v>
          </cell>
          <cell r="N14">
            <v>1</v>
          </cell>
          <cell r="O14">
            <v>1</v>
          </cell>
          <cell r="P14">
            <v>2</v>
          </cell>
        </row>
        <row r="15">
          <cell r="H15" t="str">
            <v>105499-P.S.R. LAMBERT</v>
          </cell>
          <cell r="I15"/>
          <cell r="J15"/>
          <cell r="K15">
            <v>0</v>
          </cell>
          <cell r="L15"/>
          <cell r="M15"/>
          <cell r="N15"/>
          <cell r="O15"/>
          <cell r="P15">
            <v>0</v>
          </cell>
        </row>
        <row r="16">
          <cell r="H16" t="str">
            <v>105700-CECOF VILLA EL INDIO</v>
          </cell>
          <cell r="I16">
            <v>0</v>
          </cell>
          <cell r="J16">
            <v>0</v>
          </cell>
          <cell r="K16">
            <v>1</v>
          </cell>
          <cell r="L16">
            <v>0</v>
          </cell>
          <cell r="M16"/>
          <cell r="N16">
            <v>6</v>
          </cell>
          <cell r="O16">
            <v>3</v>
          </cell>
          <cell r="P16">
            <v>10</v>
          </cell>
        </row>
        <row r="17">
          <cell r="H17" t="str">
            <v>Total 04101-LA SERENA</v>
          </cell>
          <cell r="I17">
            <v>15</v>
          </cell>
          <cell r="J17">
            <v>17</v>
          </cell>
          <cell r="K17">
            <v>45</v>
          </cell>
          <cell r="L17">
            <v>19</v>
          </cell>
          <cell r="M17">
            <v>69</v>
          </cell>
          <cell r="N17">
            <v>152</v>
          </cell>
          <cell r="O17">
            <v>120</v>
          </cell>
          <cell r="P17">
            <v>437</v>
          </cell>
        </row>
        <row r="18">
          <cell r="H18" t="str">
            <v>04102-COQUIMBO</v>
          </cell>
          <cell r="I18"/>
          <cell r="J18"/>
          <cell r="K18"/>
          <cell r="L18"/>
          <cell r="M18"/>
          <cell r="N18"/>
          <cell r="O18"/>
          <cell r="P18"/>
        </row>
        <row r="19">
          <cell r="H19" t="str">
            <v>105303-CES. SAN JUAN</v>
          </cell>
          <cell r="I19"/>
          <cell r="J19"/>
          <cell r="K19"/>
          <cell r="L19">
            <v>2</v>
          </cell>
          <cell r="M19"/>
          <cell r="N19">
            <v>10</v>
          </cell>
          <cell r="O19">
            <v>10</v>
          </cell>
          <cell r="P19">
            <v>22</v>
          </cell>
        </row>
        <row r="20">
          <cell r="H20" t="str">
            <v>105304-CES. SANTA CECILIA</v>
          </cell>
          <cell r="I20">
            <v>5</v>
          </cell>
          <cell r="J20">
            <v>7</v>
          </cell>
          <cell r="K20">
            <v>8</v>
          </cell>
          <cell r="L20">
            <v>0</v>
          </cell>
          <cell r="M20"/>
          <cell r="N20"/>
          <cell r="O20">
            <v>10</v>
          </cell>
          <cell r="P20">
            <v>30</v>
          </cell>
        </row>
        <row r="21">
          <cell r="H21" t="str">
            <v>105305-CES. TIERRAS BLANCAS</v>
          </cell>
          <cell r="I21">
            <v>2</v>
          </cell>
          <cell r="J21">
            <v>0</v>
          </cell>
          <cell r="K21">
            <v>0</v>
          </cell>
          <cell r="L21">
            <v>0</v>
          </cell>
          <cell r="M21">
            <v>0</v>
          </cell>
          <cell r="N21">
            <v>0</v>
          </cell>
          <cell r="O21">
            <v>0</v>
          </cell>
          <cell r="P21">
            <v>2</v>
          </cell>
        </row>
        <row r="22">
          <cell r="H22" t="str">
            <v>105321-CES. RURAL  TONGOY</v>
          </cell>
          <cell r="I22"/>
          <cell r="J22">
            <v>7</v>
          </cell>
          <cell r="K22">
            <v>6</v>
          </cell>
          <cell r="L22">
            <v>9</v>
          </cell>
          <cell r="M22">
            <v>6</v>
          </cell>
          <cell r="N22">
            <v>9</v>
          </cell>
          <cell r="O22">
            <v>8</v>
          </cell>
          <cell r="P22">
            <v>45</v>
          </cell>
        </row>
        <row r="23">
          <cell r="H23" t="str">
            <v>105323-CES. DR. SERGIO AGUILAR</v>
          </cell>
          <cell r="I23"/>
          <cell r="J23"/>
          <cell r="K23"/>
          <cell r="L23"/>
          <cell r="M23"/>
          <cell r="N23">
            <v>3</v>
          </cell>
          <cell r="O23">
            <v>0</v>
          </cell>
          <cell r="P23">
            <v>3</v>
          </cell>
        </row>
        <row r="24">
          <cell r="H24" t="str">
            <v>105405-P.S.R. GUANAQUEROS</v>
          </cell>
          <cell r="I24">
            <v>0</v>
          </cell>
          <cell r="J24"/>
          <cell r="K24">
            <v>0</v>
          </cell>
          <cell r="L24">
            <v>3</v>
          </cell>
          <cell r="M24">
            <v>1</v>
          </cell>
          <cell r="N24">
            <v>2</v>
          </cell>
          <cell r="O24">
            <v>2</v>
          </cell>
          <cell r="P24">
            <v>8</v>
          </cell>
        </row>
        <row r="25">
          <cell r="H25" t="str">
            <v>105406-P.S.R. PAN DE AZUCAR</v>
          </cell>
          <cell r="I25"/>
          <cell r="J25"/>
          <cell r="K25"/>
          <cell r="L25"/>
          <cell r="M25">
            <v>0</v>
          </cell>
          <cell r="N25">
            <v>0</v>
          </cell>
          <cell r="O25">
            <v>0</v>
          </cell>
          <cell r="P25">
            <v>0</v>
          </cell>
        </row>
        <row r="26">
          <cell r="H26" t="str">
            <v>105705-CECOF EL ALBA</v>
          </cell>
          <cell r="I26">
            <v>0</v>
          </cell>
          <cell r="J26">
            <v>0</v>
          </cell>
          <cell r="K26">
            <v>0</v>
          </cell>
          <cell r="L26">
            <v>0</v>
          </cell>
          <cell r="M26">
            <v>0</v>
          </cell>
          <cell r="N26"/>
          <cell r="O26"/>
          <cell r="P26">
            <v>0</v>
          </cell>
        </row>
        <row r="27">
          <cell r="H27" t="str">
            <v>200273-CECOF PUNTA MIRA</v>
          </cell>
          <cell r="I27"/>
          <cell r="J27"/>
          <cell r="K27"/>
          <cell r="L27">
            <v>0</v>
          </cell>
          <cell r="M27"/>
          <cell r="N27">
            <v>10</v>
          </cell>
          <cell r="O27">
            <v>1</v>
          </cell>
          <cell r="P27">
            <v>11</v>
          </cell>
        </row>
        <row r="28">
          <cell r="H28" t="str">
            <v>Total 04102-COQUIMBO</v>
          </cell>
          <cell r="I28">
            <v>7</v>
          </cell>
          <cell r="J28">
            <v>14</v>
          </cell>
          <cell r="K28">
            <v>14</v>
          </cell>
          <cell r="L28">
            <v>14</v>
          </cell>
          <cell r="M28">
            <v>7</v>
          </cell>
          <cell r="N28">
            <v>34</v>
          </cell>
          <cell r="O28">
            <v>31</v>
          </cell>
          <cell r="P28">
            <v>121</v>
          </cell>
        </row>
        <row r="29">
          <cell r="H29" t="str">
            <v>04103-ANDACOLLO</v>
          </cell>
          <cell r="I29"/>
          <cell r="J29"/>
          <cell r="K29"/>
          <cell r="L29"/>
          <cell r="M29"/>
          <cell r="N29"/>
          <cell r="O29"/>
          <cell r="P29"/>
        </row>
        <row r="30">
          <cell r="H30" t="str">
            <v>105106-HOSPITAL ANDACOLLO</v>
          </cell>
          <cell r="I30"/>
          <cell r="J30">
            <v>7</v>
          </cell>
          <cell r="K30">
            <v>4</v>
          </cell>
          <cell r="L30">
            <v>4</v>
          </cell>
          <cell r="M30">
            <v>7</v>
          </cell>
          <cell r="N30">
            <v>8</v>
          </cell>
          <cell r="O30">
            <v>4</v>
          </cell>
          <cell r="P30">
            <v>34</v>
          </cell>
        </row>
        <row r="31">
          <cell r="H31" t="str">
            <v>Total 04103-ANDACOLLO</v>
          </cell>
          <cell r="I31"/>
          <cell r="J31">
            <v>7</v>
          </cell>
          <cell r="K31">
            <v>4</v>
          </cell>
          <cell r="L31">
            <v>4</v>
          </cell>
          <cell r="M31">
            <v>7</v>
          </cell>
          <cell r="N31">
            <v>8</v>
          </cell>
          <cell r="O31">
            <v>4</v>
          </cell>
          <cell r="P31">
            <v>34</v>
          </cell>
        </row>
        <row r="32">
          <cell r="H32" t="str">
            <v>04104-LA HIGUERA</v>
          </cell>
          <cell r="I32"/>
          <cell r="J32"/>
          <cell r="K32"/>
          <cell r="L32"/>
          <cell r="M32"/>
          <cell r="N32"/>
          <cell r="O32"/>
          <cell r="P32"/>
        </row>
        <row r="33">
          <cell r="H33" t="str">
            <v>105314-CES. LA HIGUERA</v>
          </cell>
          <cell r="I33">
            <v>1</v>
          </cell>
          <cell r="J33"/>
          <cell r="K33">
            <v>1</v>
          </cell>
          <cell r="L33">
            <v>0</v>
          </cell>
          <cell r="M33">
            <v>10</v>
          </cell>
          <cell r="N33">
            <v>0</v>
          </cell>
          <cell r="O33">
            <v>0</v>
          </cell>
          <cell r="P33">
            <v>12</v>
          </cell>
        </row>
        <row r="34">
          <cell r="H34" t="str">
            <v xml:space="preserve">105500-P.S.R. CALETA HORNOS        </v>
          </cell>
          <cell r="I34">
            <v>4</v>
          </cell>
          <cell r="J34">
            <v>1</v>
          </cell>
          <cell r="K34">
            <v>0</v>
          </cell>
          <cell r="L34">
            <v>1</v>
          </cell>
          <cell r="M34">
            <v>6</v>
          </cell>
          <cell r="N34">
            <v>2</v>
          </cell>
          <cell r="O34">
            <v>0</v>
          </cell>
          <cell r="P34">
            <v>14</v>
          </cell>
        </row>
        <row r="35">
          <cell r="H35" t="str">
            <v>105505-P.S.R. LOS CHOROS</v>
          </cell>
          <cell r="I35">
            <v>0</v>
          </cell>
          <cell r="J35"/>
          <cell r="K35">
            <v>1</v>
          </cell>
          <cell r="L35">
            <v>0</v>
          </cell>
          <cell r="M35">
            <v>9</v>
          </cell>
          <cell r="N35">
            <v>0</v>
          </cell>
          <cell r="O35">
            <v>0</v>
          </cell>
          <cell r="P35">
            <v>10</v>
          </cell>
        </row>
        <row r="36">
          <cell r="H36" t="str">
            <v>105506-P.S.R. EL TRAPICHE</v>
          </cell>
          <cell r="I36">
            <v>0</v>
          </cell>
          <cell r="J36"/>
          <cell r="K36">
            <v>1</v>
          </cell>
          <cell r="L36">
            <v>1</v>
          </cell>
          <cell r="M36">
            <v>4</v>
          </cell>
          <cell r="N36">
            <v>2</v>
          </cell>
          <cell r="O36"/>
          <cell r="P36">
            <v>8</v>
          </cell>
        </row>
        <row r="37">
          <cell r="H37" t="str">
            <v>Total 04104-LA HIGUERA</v>
          </cell>
          <cell r="I37">
            <v>5</v>
          </cell>
          <cell r="J37">
            <v>1</v>
          </cell>
          <cell r="K37">
            <v>3</v>
          </cell>
          <cell r="L37">
            <v>2</v>
          </cell>
          <cell r="M37">
            <v>29</v>
          </cell>
          <cell r="N37">
            <v>4</v>
          </cell>
          <cell r="O37">
            <v>0</v>
          </cell>
          <cell r="P37">
            <v>44</v>
          </cell>
        </row>
        <row r="38">
          <cell r="H38" t="str">
            <v>04105-PAIHUANO</v>
          </cell>
          <cell r="I38"/>
          <cell r="J38"/>
          <cell r="K38"/>
          <cell r="L38"/>
          <cell r="M38"/>
          <cell r="N38"/>
          <cell r="O38"/>
          <cell r="P38"/>
        </row>
        <row r="39">
          <cell r="H39" t="str">
            <v>105306-CES. PAIHUANO</v>
          </cell>
          <cell r="I39">
            <v>0</v>
          </cell>
          <cell r="J39">
            <v>0</v>
          </cell>
          <cell r="K39">
            <v>1</v>
          </cell>
          <cell r="L39">
            <v>1</v>
          </cell>
          <cell r="M39">
            <v>2</v>
          </cell>
          <cell r="N39">
            <v>3</v>
          </cell>
          <cell r="O39"/>
          <cell r="P39">
            <v>7</v>
          </cell>
        </row>
        <row r="40">
          <cell r="H40" t="str">
            <v>105475-P.S.R. HORCON</v>
          </cell>
          <cell r="I40"/>
          <cell r="J40"/>
          <cell r="K40"/>
          <cell r="L40">
            <v>0</v>
          </cell>
          <cell r="M40"/>
          <cell r="N40">
            <v>0</v>
          </cell>
          <cell r="O40">
            <v>0</v>
          </cell>
          <cell r="P40">
            <v>0</v>
          </cell>
        </row>
        <row r="41">
          <cell r="H41" t="str">
            <v>105476-P.S.R. MONTE GRANDE</v>
          </cell>
          <cell r="I41">
            <v>0</v>
          </cell>
          <cell r="J41"/>
          <cell r="K41">
            <v>0</v>
          </cell>
          <cell r="L41">
            <v>0</v>
          </cell>
          <cell r="M41"/>
          <cell r="N41">
            <v>0</v>
          </cell>
          <cell r="O41">
            <v>1</v>
          </cell>
          <cell r="P41">
            <v>1</v>
          </cell>
        </row>
        <row r="42">
          <cell r="H42" t="str">
            <v>105477-P.S.R. PISCO ELQUI</v>
          </cell>
          <cell r="I42"/>
          <cell r="J42"/>
          <cell r="K42">
            <v>0</v>
          </cell>
          <cell r="L42">
            <v>0</v>
          </cell>
          <cell r="M42">
            <v>0</v>
          </cell>
          <cell r="N42">
            <v>0</v>
          </cell>
          <cell r="O42"/>
          <cell r="P42">
            <v>0</v>
          </cell>
        </row>
        <row r="43">
          <cell r="H43" t="str">
            <v>Total 04105-PAIHUANO</v>
          </cell>
          <cell r="I43">
            <v>0</v>
          </cell>
          <cell r="J43">
            <v>0</v>
          </cell>
          <cell r="K43">
            <v>1</v>
          </cell>
          <cell r="L43">
            <v>1</v>
          </cell>
          <cell r="M43">
            <v>2</v>
          </cell>
          <cell r="N43">
            <v>3</v>
          </cell>
          <cell r="O43">
            <v>1</v>
          </cell>
          <cell r="P43">
            <v>8</v>
          </cell>
        </row>
        <row r="44">
          <cell r="H44" t="str">
            <v>04106-VICUÑA</v>
          </cell>
          <cell r="I44"/>
          <cell r="J44"/>
          <cell r="K44"/>
          <cell r="L44"/>
          <cell r="M44"/>
          <cell r="N44"/>
          <cell r="O44"/>
          <cell r="P44"/>
        </row>
        <row r="45">
          <cell r="H45" t="str">
            <v>105107-HOSPITAL VICUÑA</v>
          </cell>
          <cell r="I45">
            <v>9</v>
          </cell>
          <cell r="J45">
            <v>6</v>
          </cell>
          <cell r="K45">
            <v>3</v>
          </cell>
          <cell r="L45">
            <v>4</v>
          </cell>
          <cell r="M45">
            <v>6</v>
          </cell>
          <cell r="N45">
            <v>5</v>
          </cell>
          <cell r="O45">
            <v>9</v>
          </cell>
          <cell r="P45">
            <v>42</v>
          </cell>
        </row>
        <row r="46">
          <cell r="H46" t="str">
            <v>105467-P.S.R. DIAGUITAS</v>
          </cell>
          <cell r="I46">
            <v>4</v>
          </cell>
          <cell r="J46">
            <v>5</v>
          </cell>
          <cell r="K46"/>
          <cell r="L46"/>
          <cell r="M46"/>
          <cell r="N46"/>
          <cell r="O46"/>
          <cell r="P46">
            <v>9</v>
          </cell>
        </row>
        <row r="47">
          <cell r="H47" t="str">
            <v>105469-P.S.R. EL TAMBO</v>
          </cell>
          <cell r="I47">
            <v>1</v>
          </cell>
          <cell r="J47">
            <v>2</v>
          </cell>
          <cell r="K47"/>
          <cell r="L47"/>
          <cell r="M47"/>
          <cell r="N47">
            <v>1</v>
          </cell>
          <cell r="O47">
            <v>2</v>
          </cell>
          <cell r="P47">
            <v>6</v>
          </cell>
        </row>
        <row r="48">
          <cell r="H48" t="str">
            <v>105502-P.S.R. CALINGASTA</v>
          </cell>
          <cell r="I48"/>
          <cell r="J48"/>
          <cell r="K48">
            <v>0</v>
          </cell>
          <cell r="L48"/>
          <cell r="M48"/>
          <cell r="N48"/>
          <cell r="O48">
            <v>2</v>
          </cell>
          <cell r="P48">
            <v>2</v>
          </cell>
        </row>
        <row r="49">
          <cell r="H49" t="str">
            <v>Total 04106-VICUÑA</v>
          </cell>
          <cell r="I49">
            <v>14</v>
          </cell>
          <cell r="J49">
            <v>13</v>
          </cell>
          <cell r="K49">
            <v>3</v>
          </cell>
          <cell r="L49">
            <v>4</v>
          </cell>
          <cell r="M49">
            <v>6</v>
          </cell>
          <cell r="N49">
            <v>6</v>
          </cell>
          <cell r="O49">
            <v>13</v>
          </cell>
          <cell r="P49">
            <v>59</v>
          </cell>
        </row>
        <row r="50">
          <cell r="H50" t="str">
            <v>04201-ILLAPEL</v>
          </cell>
          <cell r="I50"/>
          <cell r="J50"/>
          <cell r="K50"/>
          <cell r="L50"/>
          <cell r="M50"/>
          <cell r="N50"/>
          <cell r="O50"/>
          <cell r="P50"/>
        </row>
        <row r="51">
          <cell r="H51" t="str">
            <v>105103-HOSPITAL ILLAPEL</v>
          </cell>
          <cell r="I51">
            <v>7</v>
          </cell>
          <cell r="J51">
            <v>6</v>
          </cell>
          <cell r="K51">
            <v>8</v>
          </cell>
          <cell r="L51">
            <v>2</v>
          </cell>
          <cell r="M51">
            <v>3</v>
          </cell>
          <cell r="N51">
            <v>3</v>
          </cell>
          <cell r="O51">
            <v>5</v>
          </cell>
          <cell r="P51">
            <v>34</v>
          </cell>
        </row>
        <row r="52">
          <cell r="H52" t="str">
            <v>105326-CESFAM SAN RAFAEL</v>
          </cell>
          <cell r="I52">
            <v>1</v>
          </cell>
          <cell r="J52">
            <v>2</v>
          </cell>
          <cell r="K52">
            <v>0</v>
          </cell>
          <cell r="L52">
            <v>44</v>
          </cell>
          <cell r="M52">
            <v>19</v>
          </cell>
          <cell r="N52">
            <v>20</v>
          </cell>
          <cell r="O52">
            <v>20</v>
          </cell>
          <cell r="P52">
            <v>106</v>
          </cell>
        </row>
        <row r="53">
          <cell r="H53" t="str">
            <v xml:space="preserve">105443-P.S.R. CARCAMO                   </v>
          </cell>
          <cell r="I53"/>
          <cell r="J53">
            <v>0</v>
          </cell>
          <cell r="K53"/>
          <cell r="L53">
            <v>0</v>
          </cell>
          <cell r="M53"/>
          <cell r="N53">
            <v>0</v>
          </cell>
          <cell r="O53"/>
          <cell r="P53">
            <v>0</v>
          </cell>
        </row>
        <row r="54">
          <cell r="H54" t="str">
            <v>105444-P.S.R. HUINTIL</v>
          </cell>
          <cell r="I54"/>
          <cell r="J54"/>
          <cell r="K54"/>
          <cell r="L54"/>
          <cell r="M54">
            <v>0</v>
          </cell>
          <cell r="N54"/>
          <cell r="O54">
            <v>4</v>
          </cell>
          <cell r="P54">
            <v>4</v>
          </cell>
        </row>
        <row r="55">
          <cell r="H55" t="str">
            <v>105445-P.S.R. LIMAHUIDA</v>
          </cell>
          <cell r="I55"/>
          <cell r="J55">
            <v>0</v>
          </cell>
          <cell r="K55"/>
          <cell r="L55"/>
          <cell r="M55">
            <v>1</v>
          </cell>
          <cell r="N55">
            <v>2</v>
          </cell>
          <cell r="O55"/>
          <cell r="P55">
            <v>3</v>
          </cell>
        </row>
        <row r="56">
          <cell r="H56" t="str">
            <v>105447-P.S.R. PERALILLO</v>
          </cell>
          <cell r="I56"/>
          <cell r="J56"/>
          <cell r="K56"/>
          <cell r="L56"/>
          <cell r="M56">
            <v>0</v>
          </cell>
          <cell r="N56">
            <v>0</v>
          </cell>
          <cell r="O56"/>
          <cell r="P56">
            <v>0</v>
          </cell>
        </row>
        <row r="57">
          <cell r="H57" t="str">
            <v>105448-P.S.R. SANTA VIRGINIA</v>
          </cell>
          <cell r="I57"/>
          <cell r="J57"/>
          <cell r="K57"/>
          <cell r="L57"/>
          <cell r="M57"/>
          <cell r="N57"/>
          <cell r="O57">
            <v>1</v>
          </cell>
          <cell r="P57">
            <v>1</v>
          </cell>
        </row>
        <row r="58">
          <cell r="H58" t="str">
            <v>105485-P.S.R. PLAN DE HORNOS</v>
          </cell>
          <cell r="I58"/>
          <cell r="J58"/>
          <cell r="K58"/>
          <cell r="L58"/>
          <cell r="M58">
            <v>0</v>
          </cell>
          <cell r="N58">
            <v>36</v>
          </cell>
          <cell r="O58"/>
          <cell r="P58">
            <v>36</v>
          </cell>
        </row>
        <row r="59">
          <cell r="H59" t="str">
            <v>105487-P.S.R. CAÑAS UNO</v>
          </cell>
          <cell r="I59"/>
          <cell r="J59">
            <v>2</v>
          </cell>
          <cell r="K59"/>
          <cell r="L59">
            <v>4</v>
          </cell>
          <cell r="M59">
            <v>2</v>
          </cell>
          <cell r="N59">
            <v>3</v>
          </cell>
          <cell r="O59"/>
          <cell r="P59">
            <v>11</v>
          </cell>
        </row>
        <row r="60">
          <cell r="H60" t="str">
            <v>105496-P.S.R. PINTACURA SUR</v>
          </cell>
          <cell r="I60"/>
          <cell r="J60"/>
          <cell r="K60"/>
          <cell r="L60"/>
          <cell r="M60">
            <v>0</v>
          </cell>
          <cell r="N60"/>
          <cell r="O60"/>
          <cell r="P60">
            <v>0</v>
          </cell>
        </row>
        <row r="61">
          <cell r="H61" t="str">
            <v>105504-P.S.R. SOCAVON</v>
          </cell>
          <cell r="I61"/>
          <cell r="J61"/>
          <cell r="K61"/>
          <cell r="L61"/>
          <cell r="M61">
            <v>0</v>
          </cell>
          <cell r="N61"/>
          <cell r="O61"/>
          <cell r="P61">
            <v>0</v>
          </cell>
        </row>
        <row r="62">
          <cell r="H62" t="str">
            <v>Total 04201-ILLAPEL</v>
          </cell>
          <cell r="I62">
            <v>8</v>
          </cell>
          <cell r="J62">
            <v>10</v>
          </cell>
          <cell r="K62">
            <v>8</v>
          </cell>
          <cell r="L62">
            <v>50</v>
          </cell>
          <cell r="M62">
            <v>25</v>
          </cell>
          <cell r="N62">
            <v>64</v>
          </cell>
          <cell r="O62">
            <v>30</v>
          </cell>
          <cell r="P62">
            <v>195</v>
          </cell>
        </row>
        <row r="63">
          <cell r="H63" t="str">
            <v>04202-CANELA</v>
          </cell>
          <cell r="I63"/>
          <cell r="J63"/>
          <cell r="K63"/>
          <cell r="L63"/>
          <cell r="M63"/>
          <cell r="N63"/>
          <cell r="O63"/>
          <cell r="P63"/>
        </row>
        <row r="64">
          <cell r="H64" t="str">
            <v>105309-CES. RURAL CANELA</v>
          </cell>
          <cell r="I64">
            <v>0</v>
          </cell>
          <cell r="J64">
            <v>0</v>
          </cell>
          <cell r="K64">
            <v>0</v>
          </cell>
          <cell r="L64">
            <v>3</v>
          </cell>
          <cell r="M64">
            <v>9</v>
          </cell>
          <cell r="N64">
            <v>5</v>
          </cell>
          <cell r="O64">
            <v>7</v>
          </cell>
          <cell r="P64">
            <v>24</v>
          </cell>
        </row>
        <row r="65">
          <cell r="H65" t="str">
            <v xml:space="preserve">105450-P.S.R. MINCHA NORTE            </v>
          </cell>
          <cell r="I65">
            <v>0</v>
          </cell>
          <cell r="J65">
            <v>0</v>
          </cell>
          <cell r="K65"/>
          <cell r="L65">
            <v>0</v>
          </cell>
          <cell r="M65">
            <v>2</v>
          </cell>
          <cell r="N65">
            <v>1</v>
          </cell>
          <cell r="O65">
            <v>2</v>
          </cell>
          <cell r="P65">
            <v>5</v>
          </cell>
        </row>
        <row r="66">
          <cell r="H66" t="str">
            <v>105451-P.S.R. AGUA FRIA</v>
          </cell>
          <cell r="I66"/>
          <cell r="J66"/>
          <cell r="K66"/>
          <cell r="L66"/>
          <cell r="M66"/>
          <cell r="N66"/>
          <cell r="O66">
            <v>2</v>
          </cell>
          <cell r="P66">
            <v>2</v>
          </cell>
        </row>
        <row r="67">
          <cell r="H67" t="str">
            <v>105482-P.S.R. CANELA ALTA</v>
          </cell>
          <cell r="I67"/>
          <cell r="J67"/>
          <cell r="K67"/>
          <cell r="L67"/>
          <cell r="M67">
            <v>0</v>
          </cell>
          <cell r="N67">
            <v>0</v>
          </cell>
          <cell r="O67">
            <v>0</v>
          </cell>
          <cell r="P67">
            <v>0</v>
          </cell>
        </row>
        <row r="68">
          <cell r="H68" t="str">
            <v>105483-P.S.R. LOS RULOS</v>
          </cell>
          <cell r="I68">
            <v>0</v>
          </cell>
          <cell r="J68"/>
          <cell r="K68"/>
          <cell r="L68"/>
          <cell r="M68">
            <v>4</v>
          </cell>
          <cell r="N68">
            <v>0</v>
          </cell>
          <cell r="O68"/>
          <cell r="P68">
            <v>4</v>
          </cell>
        </row>
        <row r="69">
          <cell r="H69" t="str">
            <v>105484-P.S.R. HUENTELAUQUEN</v>
          </cell>
          <cell r="I69"/>
          <cell r="J69"/>
          <cell r="K69"/>
          <cell r="L69"/>
          <cell r="M69">
            <v>6</v>
          </cell>
          <cell r="N69">
            <v>1</v>
          </cell>
          <cell r="O69">
            <v>1</v>
          </cell>
          <cell r="P69">
            <v>8</v>
          </cell>
        </row>
        <row r="70">
          <cell r="H70" t="str">
            <v>105498-P.S.R. QUEBRADA DE LINARES</v>
          </cell>
          <cell r="I70"/>
          <cell r="J70">
            <v>0</v>
          </cell>
          <cell r="K70"/>
          <cell r="L70"/>
          <cell r="M70"/>
          <cell r="N70"/>
          <cell r="O70"/>
          <cell r="P70">
            <v>0</v>
          </cell>
        </row>
        <row r="71">
          <cell r="H71" t="str">
            <v>Total 04202-CANELA</v>
          </cell>
          <cell r="I71">
            <v>0</v>
          </cell>
          <cell r="J71">
            <v>0</v>
          </cell>
          <cell r="K71">
            <v>0</v>
          </cell>
          <cell r="L71">
            <v>3</v>
          </cell>
          <cell r="M71">
            <v>21</v>
          </cell>
          <cell r="N71">
            <v>7</v>
          </cell>
          <cell r="O71">
            <v>12</v>
          </cell>
          <cell r="P71">
            <v>43</v>
          </cell>
        </row>
        <row r="72">
          <cell r="H72" t="str">
            <v>04203-LOS VILOS</v>
          </cell>
          <cell r="I72"/>
          <cell r="J72"/>
          <cell r="K72"/>
          <cell r="L72"/>
          <cell r="M72"/>
          <cell r="N72"/>
          <cell r="O72"/>
          <cell r="P72"/>
        </row>
        <row r="73">
          <cell r="H73" t="str">
            <v>105108-HOSPITAL LOS VILOS</v>
          </cell>
          <cell r="I73">
            <v>0</v>
          </cell>
          <cell r="J73">
            <v>0</v>
          </cell>
          <cell r="K73">
            <v>0</v>
          </cell>
          <cell r="L73">
            <v>2</v>
          </cell>
          <cell r="M73">
            <v>1</v>
          </cell>
          <cell r="N73">
            <v>27</v>
          </cell>
          <cell r="O73">
            <v>26</v>
          </cell>
          <cell r="P73">
            <v>56</v>
          </cell>
        </row>
        <row r="74">
          <cell r="H74" t="str">
            <v xml:space="preserve">105478-P.S.R. CAIMANES                   </v>
          </cell>
          <cell r="I74">
            <v>3</v>
          </cell>
          <cell r="J74">
            <v>3</v>
          </cell>
          <cell r="K74">
            <v>0</v>
          </cell>
          <cell r="L74">
            <v>29</v>
          </cell>
          <cell r="M74">
            <v>7</v>
          </cell>
          <cell r="N74">
            <v>14</v>
          </cell>
          <cell r="O74"/>
          <cell r="P74">
            <v>56</v>
          </cell>
        </row>
        <row r="75">
          <cell r="H75" t="str">
            <v>105479-P.S.R. GUANGUALI</v>
          </cell>
          <cell r="I75"/>
          <cell r="J75">
            <v>0</v>
          </cell>
          <cell r="K75">
            <v>0</v>
          </cell>
          <cell r="L75"/>
          <cell r="M75">
            <v>0</v>
          </cell>
          <cell r="N75">
            <v>4</v>
          </cell>
          <cell r="O75">
            <v>1</v>
          </cell>
          <cell r="P75">
            <v>5</v>
          </cell>
        </row>
        <row r="76">
          <cell r="H76" t="str">
            <v>105480-P.S.R. QUILIMARI</v>
          </cell>
          <cell r="I76"/>
          <cell r="J76"/>
          <cell r="K76">
            <v>8</v>
          </cell>
          <cell r="L76">
            <v>11</v>
          </cell>
          <cell r="M76">
            <v>10</v>
          </cell>
          <cell r="N76">
            <v>15</v>
          </cell>
          <cell r="O76">
            <v>0</v>
          </cell>
          <cell r="P76">
            <v>44</v>
          </cell>
        </row>
        <row r="77">
          <cell r="H77" t="str">
            <v>105481-P.S.R. TILAMA</v>
          </cell>
          <cell r="I77">
            <v>1</v>
          </cell>
          <cell r="J77"/>
          <cell r="K77">
            <v>1</v>
          </cell>
          <cell r="L77"/>
          <cell r="M77"/>
          <cell r="N77">
            <v>0</v>
          </cell>
          <cell r="O77">
            <v>1</v>
          </cell>
          <cell r="P77">
            <v>3</v>
          </cell>
        </row>
        <row r="78">
          <cell r="H78" t="str">
            <v>105511-P.S.R. LOS CONDORES</v>
          </cell>
          <cell r="I78">
            <v>3</v>
          </cell>
          <cell r="J78">
            <v>1</v>
          </cell>
          <cell r="K78">
            <v>1</v>
          </cell>
          <cell r="L78">
            <v>0</v>
          </cell>
          <cell r="M78">
            <v>0</v>
          </cell>
          <cell r="N78">
            <v>1</v>
          </cell>
          <cell r="O78">
            <v>0</v>
          </cell>
          <cell r="P78">
            <v>6</v>
          </cell>
        </row>
        <row r="79">
          <cell r="H79" t="str">
            <v>Total 04203-LOS VILOS</v>
          </cell>
          <cell r="I79">
            <v>7</v>
          </cell>
          <cell r="J79">
            <v>4</v>
          </cell>
          <cell r="K79">
            <v>10</v>
          </cell>
          <cell r="L79">
            <v>42</v>
          </cell>
          <cell r="M79">
            <v>18</v>
          </cell>
          <cell r="N79">
            <v>61</v>
          </cell>
          <cell r="O79">
            <v>28</v>
          </cell>
          <cell r="P79">
            <v>170</v>
          </cell>
        </row>
        <row r="80">
          <cell r="H80" t="str">
            <v>04204-SALAMANCA</v>
          </cell>
          <cell r="I80"/>
          <cell r="J80"/>
          <cell r="K80"/>
          <cell r="L80"/>
          <cell r="M80"/>
          <cell r="N80"/>
          <cell r="O80"/>
          <cell r="P80"/>
        </row>
        <row r="81">
          <cell r="H81" t="str">
            <v>105104-HOSPITAL SALAMANCA</v>
          </cell>
          <cell r="I81">
            <v>9</v>
          </cell>
          <cell r="J81">
            <v>13</v>
          </cell>
          <cell r="K81">
            <v>12</v>
          </cell>
          <cell r="L81">
            <v>3</v>
          </cell>
          <cell r="M81">
            <v>22</v>
          </cell>
          <cell r="N81">
            <v>19</v>
          </cell>
          <cell r="O81">
            <v>22</v>
          </cell>
          <cell r="P81">
            <v>100</v>
          </cell>
        </row>
        <row r="82">
          <cell r="H82" t="str">
            <v xml:space="preserve">105452-P.S.R. CUNCUMEN                 </v>
          </cell>
          <cell r="I82"/>
          <cell r="J82">
            <v>2</v>
          </cell>
          <cell r="K82">
            <v>6</v>
          </cell>
          <cell r="L82">
            <v>2</v>
          </cell>
          <cell r="M82">
            <v>21</v>
          </cell>
          <cell r="N82"/>
          <cell r="O82"/>
          <cell r="P82">
            <v>31</v>
          </cell>
        </row>
        <row r="83">
          <cell r="H83" t="str">
            <v>105453-P.S.R. TRANQUILLA</v>
          </cell>
          <cell r="I83"/>
          <cell r="J83"/>
          <cell r="K83">
            <v>0</v>
          </cell>
          <cell r="L83">
            <v>4</v>
          </cell>
          <cell r="M83"/>
          <cell r="N83"/>
          <cell r="O83"/>
          <cell r="P83">
            <v>4</v>
          </cell>
        </row>
        <row r="84">
          <cell r="H84" t="str">
            <v>105455-P.S.R. CHILLEPIN</v>
          </cell>
          <cell r="I84"/>
          <cell r="J84"/>
          <cell r="K84">
            <v>0</v>
          </cell>
          <cell r="L84"/>
          <cell r="M84"/>
          <cell r="N84">
            <v>25</v>
          </cell>
          <cell r="O84"/>
          <cell r="P84">
            <v>25</v>
          </cell>
        </row>
        <row r="85">
          <cell r="H85" t="str">
            <v>105456-P.S.R. LLIMPO</v>
          </cell>
          <cell r="I85"/>
          <cell r="J85"/>
          <cell r="K85"/>
          <cell r="L85"/>
          <cell r="M85"/>
          <cell r="N85">
            <v>20</v>
          </cell>
          <cell r="O85"/>
          <cell r="P85">
            <v>20</v>
          </cell>
        </row>
        <row r="86">
          <cell r="H86" t="str">
            <v>105457-P.S.R. SAN AGUSTIN</v>
          </cell>
          <cell r="I86">
            <v>0</v>
          </cell>
          <cell r="J86"/>
          <cell r="K86"/>
          <cell r="L86"/>
          <cell r="M86"/>
          <cell r="N86">
            <v>5</v>
          </cell>
          <cell r="O86"/>
          <cell r="P86">
            <v>5</v>
          </cell>
        </row>
        <row r="87">
          <cell r="H87" t="str">
            <v>105458-P.S.R. TAHUINCO</v>
          </cell>
          <cell r="I87">
            <v>0</v>
          </cell>
          <cell r="J87"/>
          <cell r="K87">
            <v>19</v>
          </cell>
          <cell r="L87">
            <v>0</v>
          </cell>
          <cell r="M87">
            <v>13</v>
          </cell>
          <cell r="N87">
            <v>4</v>
          </cell>
          <cell r="O87"/>
          <cell r="P87">
            <v>36</v>
          </cell>
        </row>
        <row r="88">
          <cell r="H88" t="str">
            <v>105491-P.S.R. QUELEN BAJO</v>
          </cell>
          <cell r="I88"/>
          <cell r="J88"/>
          <cell r="K88"/>
          <cell r="L88"/>
          <cell r="M88"/>
          <cell r="N88">
            <v>30</v>
          </cell>
          <cell r="O88"/>
          <cell r="P88">
            <v>30</v>
          </cell>
        </row>
        <row r="89">
          <cell r="H89" t="str">
            <v>105492-P.S.R. CAMISA</v>
          </cell>
          <cell r="I89"/>
          <cell r="J89"/>
          <cell r="K89">
            <v>1</v>
          </cell>
          <cell r="L89">
            <v>2</v>
          </cell>
          <cell r="M89"/>
          <cell r="N89">
            <v>10</v>
          </cell>
          <cell r="O89"/>
          <cell r="P89">
            <v>13</v>
          </cell>
        </row>
        <row r="90">
          <cell r="H90" t="str">
            <v>105501-P.S.R. ARBOLEDA GRANDE</v>
          </cell>
          <cell r="I90"/>
          <cell r="J90"/>
          <cell r="K90"/>
          <cell r="L90">
            <v>2</v>
          </cell>
          <cell r="M90"/>
          <cell r="N90">
            <v>8</v>
          </cell>
          <cell r="O90">
            <v>4</v>
          </cell>
          <cell r="P90">
            <v>14</v>
          </cell>
        </row>
        <row r="91">
          <cell r="H91" t="str">
            <v>Total 04204-SALAMANCA</v>
          </cell>
          <cell r="I91">
            <v>9</v>
          </cell>
          <cell r="J91">
            <v>15</v>
          </cell>
          <cell r="K91">
            <v>38</v>
          </cell>
          <cell r="L91">
            <v>13</v>
          </cell>
          <cell r="M91">
            <v>56</v>
          </cell>
          <cell r="N91">
            <v>121</v>
          </cell>
          <cell r="O91">
            <v>26</v>
          </cell>
          <cell r="P91">
            <v>278</v>
          </cell>
        </row>
        <row r="92">
          <cell r="H92" t="str">
            <v>04301-OVALLE</v>
          </cell>
          <cell r="I92"/>
          <cell r="J92"/>
          <cell r="K92"/>
          <cell r="L92"/>
          <cell r="M92"/>
          <cell r="N92"/>
          <cell r="O92"/>
          <cell r="P92"/>
        </row>
        <row r="93">
          <cell r="H93" t="str">
            <v>105315-CES. RURAL C. DE TAMAYA</v>
          </cell>
          <cell r="I93">
            <v>5</v>
          </cell>
          <cell r="J93">
            <v>2</v>
          </cell>
          <cell r="K93"/>
          <cell r="L93">
            <v>4</v>
          </cell>
          <cell r="M93">
            <v>5</v>
          </cell>
          <cell r="N93">
            <v>3</v>
          </cell>
          <cell r="O93">
            <v>9</v>
          </cell>
          <cell r="P93">
            <v>28</v>
          </cell>
        </row>
        <row r="94">
          <cell r="H94" t="str">
            <v>105317-CES. JORGE JORDAN D.</v>
          </cell>
          <cell r="I94">
            <v>9</v>
          </cell>
          <cell r="J94">
            <v>6</v>
          </cell>
          <cell r="K94">
            <v>3</v>
          </cell>
          <cell r="L94">
            <v>15</v>
          </cell>
          <cell r="M94">
            <v>9</v>
          </cell>
          <cell r="N94">
            <v>13</v>
          </cell>
          <cell r="O94">
            <v>19</v>
          </cell>
          <cell r="P94">
            <v>74</v>
          </cell>
        </row>
        <row r="95">
          <cell r="H95" t="str">
            <v>105322-CES. MARCOS MACUADA</v>
          </cell>
          <cell r="I95">
            <v>2</v>
          </cell>
          <cell r="J95">
            <v>5</v>
          </cell>
          <cell r="K95">
            <v>14</v>
          </cell>
          <cell r="L95">
            <v>15</v>
          </cell>
          <cell r="M95">
            <v>20</v>
          </cell>
          <cell r="N95">
            <v>19</v>
          </cell>
          <cell r="O95">
            <v>44</v>
          </cell>
          <cell r="P95">
            <v>119</v>
          </cell>
        </row>
        <row r="96">
          <cell r="H96" t="str">
            <v>105324-CES. SOTAQUI</v>
          </cell>
          <cell r="I96"/>
          <cell r="J96">
            <v>1</v>
          </cell>
          <cell r="K96">
            <v>7</v>
          </cell>
          <cell r="L96">
            <v>9</v>
          </cell>
          <cell r="M96">
            <v>7</v>
          </cell>
          <cell r="N96">
            <v>14</v>
          </cell>
          <cell r="O96">
            <v>8</v>
          </cell>
          <cell r="P96">
            <v>46</v>
          </cell>
        </row>
        <row r="97">
          <cell r="H97" t="str">
            <v>105420-P.S.R. LIMARI</v>
          </cell>
          <cell r="I97"/>
          <cell r="J97"/>
          <cell r="K97"/>
          <cell r="L97"/>
          <cell r="M97"/>
          <cell r="N97">
            <v>0</v>
          </cell>
          <cell r="O97">
            <v>4</v>
          </cell>
          <cell r="P97">
            <v>4</v>
          </cell>
        </row>
        <row r="98">
          <cell r="H98" t="str">
            <v>105722-CECOF SAN JOSE DE LA DEHESA</v>
          </cell>
          <cell r="I98">
            <v>2</v>
          </cell>
          <cell r="J98">
            <v>4</v>
          </cell>
          <cell r="K98">
            <v>13</v>
          </cell>
          <cell r="L98">
            <v>12</v>
          </cell>
          <cell r="M98">
            <v>7</v>
          </cell>
          <cell r="N98">
            <v>6</v>
          </cell>
          <cell r="O98">
            <v>2</v>
          </cell>
          <cell r="P98">
            <v>46</v>
          </cell>
        </row>
        <row r="99">
          <cell r="H99" t="str">
            <v>105723-CECOF LIMARI</v>
          </cell>
          <cell r="I99"/>
          <cell r="J99">
            <v>0</v>
          </cell>
          <cell r="K99">
            <v>0</v>
          </cell>
          <cell r="L99">
            <v>11</v>
          </cell>
          <cell r="M99">
            <v>0</v>
          </cell>
          <cell r="N99">
            <v>2</v>
          </cell>
          <cell r="O99">
            <v>2</v>
          </cell>
          <cell r="P99">
            <v>15</v>
          </cell>
        </row>
        <row r="100">
          <cell r="H100" t="str">
            <v>200258-CECOF LOS COPIHUES</v>
          </cell>
          <cell r="I100">
            <v>5</v>
          </cell>
          <cell r="J100">
            <v>1</v>
          </cell>
          <cell r="K100">
            <v>5</v>
          </cell>
          <cell r="L100">
            <v>5</v>
          </cell>
          <cell r="M100">
            <v>7</v>
          </cell>
          <cell r="N100">
            <v>4</v>
          </cell>
          <cell r="O100">
            <v>1</v>
          </cell>
          <cell r="P100">
            <v>28</v>
          </cell>
        </row>
        <row r="101">
          <cell r="H101" t="str">
            <v>Total 04301-OVALLE</v>
          </cell>
          <cell r="I101">
            <v>23</v>
          </cell>
          <cell r="J101">
            <v>19</v>
          </cell>
          <cell r="K101">
            <v>42</v>
          </cell>
          <cell r="L101">
            <v>71</v>
          </cell>
          <cell r="M101">
            <v>55</v>
          </cell>
          <cell r="N101">
            <v>61</v>
          </cell>
          <cell r="O101">
            <v>89</v>
          </cell>
          <cell r="P101">
            <v>360</v>
          </cell>
        </row>
        <row r="102">
          <cell r="H102" t="str">
            <v>04302-COMBARBALÁ</v>
          </cell>
          <cell r="I102"/>
          <cell r="J102"/>
          <cell r="K102"/>
          <cell r="L102"/>
          <cell r="M102"/>
          <cell r="N102"/>
          <cell r="O102"/>
          <cell r="P102"/>
        </row>
        <row r="103">
          <cell r="H103" t="str">
            <v>105105-HOSPITAL COMBARBALA</v>
          </cell>
          <cell r="I103">
            <v>4</v>
          </cell>
          <cell r="J103">
            <v>1</v>
          </cell>
          <cell r="K103">
            <v>2</v>
          </cell>
          <cell r="L103">
            <v>0</v>
          </cell>
          <cell r="M103">
            <v>17</v>
          </cell>
          <cell r="N103">
            <v>2</v>
          </cell>
          <cell r="O103">
            <v>3</v>
          </cell>
          <cell r="P103">
            <v>29</v>
          </cell>
        </row>
        <row r="104">
          <cell r="H104" t="str">
            <v>105441-P.S.R. MANQUEHUA</v>
          </cell>
          <cell r="I104"/>
          <cell r="J104"/>
          <cell r="K104">
            <v>0</v>
          </cell>
          <cell r="L104">
            <v>2</v>
          </cell>
          <cell r="M104">
            <v>2</v>
          </cell>
          <cell r="N104"/>
          <cell r="O104"/>
          <cell r="P104">
            <v>4</v>
          </cell>
        </row>
        <row r="105">
          <cell r="H105" t="str">
            <v xml:space="preserve">105459-P.S.R. BARRANCAS                </v>
          </cell>
          <cell r="I105"/>
          <cell r="J105"/>
          <cell r="K105"/>
          <cell r="L105"/>
          <cell r="M105"/>
          <cell r="N105">
            <v>0</v>
          </cell>
          <cell r="O105">
            <v>0</v>
          </cell>
          <cell r="P105">
            <v>0</v>
          </cell>
        </row>
        <row r="106">
          <cell r="H106" t="str">
            <v>105460-P.S.R. COGOTI 18</v>
          </cell>
          <cell r="I106"/>
          <cell r="J106"/>
          <cell r="K106"/>
          <cell r="L106">
            <v>0</v>
          </cell>
          <cell r="M106">
            <v>0</v>
          </cell>
          <cell r="N106"/>
          <cell r="O106"/>
          <cell r="P106">
            <v>0</v>
          </cell>
        </row>
        <row r="107">
          <cell r="H107" t="str">
            <v>105461-P.S.R. EL HUACHO</v>
          </cell>
          <cell r="I107">
            <v>0</v>
          </cell>
          <cell r="J107"/>
          <cell r="K107"/>
          <cell r="L107"/>
          <cell r="M107"/>
          <cell r="N107"/>
          <cell r="O107"/>
          <cell r="P107">
            <v>0</v>
          </cell>
        </row>
        <row r="108">
          <cell r="H108" t="str">
            <v>105463-P.S.R. QUILITAPIA</v>
          </cell>
          <cell r="I108"/>
          <cell r="J108"/>
          <cell r="K108"/>
          <cell r="L108"/>
          <cell r="M108"/>
          <cell r="N108">
            <v>0</v>
          </cell>
          <cell r="O108">
            <v>1</v>
          </cell>
          <cell r="P108">
            <v>1</v>
          </cell>
        </row>
        <row r="109">
          <cell r="H109" t="str">
            <v>105464-P.S.R. LA LIGUA</v>
          </cell>
          <cell r="I109"/>
          <cell r="J109"/>
          <cell r="K109">
            <v>0</v>
          </cell>
          <cell r="L109"/>
          <cell r="M109"/>
          <cell r="N109"/>
          <cell r="O109"/>
          <cell r="P109">
            <v>0</v>
          </cell>
        </row>
        <row r="110">
          <cell r="H110" t="str">
            <v>105465-P.S.R. RAMADILLA</v>
          </cell>
          <cell r="I110"/>
          <cell r="J110"/>
          <cell r="K110">
            <v>1</v>
          </cell>
          <cell r="L110"/>
          <cell r="M110"/>
          <cell r="N110"/>
          <cell r="O110"/>
          <cell r="P110">
            <v>1</v>
          </cell>
        </row>
        <row r="111">
          <cell r="H111" t="str">
            <v>105466-P.S.R. VALLE HERMOSO</v>
          </cell>
          <cell r="I111">
            <v>0</v>
          </cell>
          <cell r="J111">
            <v>1</v>
          </cell>
          <cell r="K111"/>
          <cell r="L111"/>
          <cell r="M111"/>
          <cell r="N111"/>
          <cell r="O111"/>
          <cell r="P111">
            <v>1</v>
          </cell>
        </row>
        <row r="112">
          <cell r="H112" t="str">
            <v>Total 04302-COMBARBALÁ</v>
          </cell>
          <cell r="I112">
            <v>4</v>
          </cell>
          <cell r="J112">
            <v>2</v>
          </cell>
          <cell r="K112">
            <v>3</v>
          </cell>
          <cell r="L112">
            <v>2</v>
          </cell>
          <cell r="M112">
            <v>19</v>
          </cell>
          <cell r="N112">
            <v>2</v>
          </cell>
          <cell r="O112">
            <v>4</v>
          </cell>
          <cell r="P112">
            <v>36</v>
          </cell>
        </row>
        <row r="113">
          <cell r="H113" t="str">
            <v>04304-MONTE PATRIA</v>
          </cell>
          <cell r="I113"/>
          <cell r="J113"/>
          <cell r="K113"/>
          <cell r="L113"/>
          <cell r="M113"/>
          <cell r="N113"/>
          <cell r="O113"/>
          <cell r="P113"/>
        </row>
        <row r="114">
          <cell r="H114" t="str">
            <v>105307-CES. RURAL MONTE PATRIA</v>
          </cell>
          <cell r="I114">
            <v>9</v>
          </cell>
          <cell r="J114">
            <v>6</v>
          </cell>
          <cell r="K114">
            <v>2</v>
          </cell>
          <cell r="L114">
            <v>0</v>
          </cell>
          <cell r="M114">
            <v>0</v>
          </cell>
          <cell r="N114">
            <v>2</v>
          </cell>
          <cell r="O114">
            <v>1</v>
          </cell>
          <cell r="P114">
            <v>20</v>
          </cell>
        </row>
        <row r="115">
          <cell r="H115" t="str">
            <v>105311-CES. RURAL CHAÑARAL ALTO</v>
          </cell>
          <cell r="I115">
            <v>3</v>
          </cell>
          <cell r="J115">
            <v>1</v>
          </cell>
          <cell r="K115">
            <v>15</v>
          </cell>
          <cell r="L115">
            <v>2</v>
          </cell>
          <cell r="M115">
            <v>4</v>
          </cell>
          <cell r="N115">
            <v>1</v>
          </cell>
          <cell r="O115">
            <v>10</v>
          </cell>
          <cell r="P115">
            <v>36</v>
          </cell>
        </row>
        <row r="116">
          <cell r="H116" t="str">
            <v>105312-CES. RURAL CAREN</v>
          </cell>
          <cell r="I116"/>
          <cell r="J116"/>
          <cell r="K116"/>
          <cell r="L116">
            <v>0</v>
          </cell>
          <cell r="M116">
            <v>2</v>
          </cell>
          <cell r="N116">
            <v>2</v>
          </cell>
          <cell r="O116">
            <v>0</v>
          </cell>
          <cell r="P116">
            <v>4</v>
          </cell>
        </row>
        <row r="117">
          <cell r="H117" t="str">
            <v>105318-CES. RURAL EL PALQUI</v>
          </cell>
          <cell r="I117"/>
          <cell r="J117">
            <v>0</v>
          </cell>
          <cell r="K117">
            <v>0</v>
          </cell>
          <cell r="L117"/>
          <cell r="M117"/>
          <cell r="N117"/>
          <cell r="O117">
            <v>16</v>
          </cell>
          <cell r="P117">
            <v>16</v>
          </cell>
        </row>
        <row r="118">
          <cell r="H118" t="str">
            <v>105425-P.S.R. CHILECITO</v>
          </cell>
          <cell r="I118"/>
          <cell r="J118"/>
          <cell r="K118"/>
          <cell r="L118"/>
          <cell r="M118"/>
          <cell r="N118"/>
          <cell r="O118">
            <v>0</v>
          </cell>
          <cell r="P118">
            <v>0</v>
          </cell>
        </row>
        <row r="119">
          <cell r="H119" t="str">
            <v>105427-P.S.R. HACIENDA VALDIVIA</v>
          </cell>
          <cell r="I119">
            <v>1</v>
          </cell>
          <cell r="J119"/>
          <cell r="K119">
            <v>1</v>
          </cell>
          <cell r="L119"/>
          <cell r="M119"/>
          <cell r="N119"/>
          <cell r="O119">
            <v>0</v>
          </cell>
          <cell r="P119">
            <v>2</v>
          </cell>
        </row>
        <row r="120">
          <cell r="H120" t="str">
            <v>105428-P.S.R. HUATULAME</v>
          </cell>
          <cell r="I120"/>
          <cell r="J120"/>
          <cell r="K120"/>
          <cell r="L120"/>
          <cell r="M120">
            <v>0</v>
          </cell>
          <cell r="N120"/>
          <cell r="O120"/>
          <cell r="P120">
            <v>0</v>
          </cell>
        </row>
        <row r="121">
          <cell r="H121" t="str">
            <v>105430-P.S.R. MIALQUI</v>
          </cell>
          <cell r="I121"/>
          <cell r="J121"/>
          <cell r="K121"/>
          <cell r="L121"/>
          <cell r="M121"/>
          <cell r="N121"/>
          <cell r="O121">
            <v>0</v>
          </cell>
          <cell r="P121">
            <v>0</v>
          </cell>
        </row>
        <row r="122">
          <cell r="H122" t="str">
            <v>105431-P.S.R. PEDREGAL</v>
          </cell>
          <cell r="I122"/>
          <cell r="J122"/>
          <cell r="K122"/>
          <cell r="L122"/>
          <cell r="M122">
            <v>0</v>
          </cell>
          <cell r="N122"/>
          <cell r="O122">
            <v>1</v>
          </cell>
          <cell r="P122">
            <v>1</v>
          </cell>
        </row>
        <row r="123">
          <cell r="H123" t="str">
            <v>105432-P.S.R. RAPEL</v>
          </cell>
          <cell r="I123"/>
          <cell r="J123"/>
          <cell r="K123">
            <v>0</v>
          </cell>
          <cell r="L123"/>
          <cell r="M123">
            <v>1</v>
          </cell>
          <cell r="N123"/>
          <cell r="O123">
            <v>0</v>
          </cell>
          <cell r="P123">
            <v>1</v>
          </cell>
        </row>
        <row r="124">
          <cell r="H124" t="str">
            <v>105435-P.S.R. TULAHUEN</v>
          </cell>
          <cell r="I124"/>
          <cell r="J124"/>
          <cell r="K124"/>
          <cell r="L124"/>
          <cell r="M124"/>
          <cell r="N124">
            <v>1</v>
          </cell>
          <cell r="O124"/>
          <cell r="P124">
            <v>1</v>
          </cell>
        </row>
        <row r="125">
          <cell r="H125" t="str">
            <v>105436-P.S.R. EL MAITEN</v>
          </cell>
          <cell r="I125"/>
          <cell r="J125"/>
          <cell r="K125"/>
          <cell r="L125"/>
          <cell r="M125">
            <v>3</v>
          </cell>
          <cell r="N125"/>
          <cell r="O125"/>
          <cell r="P125">
            <v>3</v>
          </cell>
        </row>
        <row r="126">
          <cell r="H126" t="str">
            <v>105489-P.S.R. RAMADAS DE TULAHUEN</v>
          </cell>
          <cell r="I126"/>
          <cell r="J126"/>
          <cell r="K126"/>
          <cell r="L126"/>
          <cell r="M126"/>
          <cell r="N126">
            <v>1</v>
          </cell>
          <cell r="O126"/>
          <cell r="P126">
            <v>1</v>
          </cell>
        </row>
        <row r="127">
          <cell r="H127" t="str">
            <v>Total 04304-MONTE PATRIA</v>
          </cell>
          <cell r="I127">
            <v>13</v>
          </cell>
          <cell r="J127">
            <v>7</v>
          </cell>
          <cell r="K127">
            <v>18</v>
          </cell>
          <cell r="L127">
            <v>2</v>
          </cell>
          <cell r="M127">
            <v>10</v>
          </cell>
          <cell r="N127">
            <v>7</v>
          </cell>
          <cell r="O127">
            <v>28</v>
          </cell>
          <cell r="P127">
            <v>85</v>
          </cell>
        </row>
        <row r="128">
          <cell r="H128" t="str">
            <v>04304-PUNITAQUI</v>
          </cell>
          <cell r="I128"/>
          <cell r="J128"/>
          <cell r="K128"/>
          <cell r="L128"/>
          <cell r="M128"/>
          <cell r="N128"/>
          <cell r="O128"/>
          <cell r="P128"/>
        </row>
        <row r="129">
          <cell r="H129" t="str">
            <v>105308-CES. RURAL PUNITAQUI</v>
          </cell>
          <cell r="I129">
            <v>8</v>
          </cell>
          <cell r="J129">
            <v>4</v>
          </cell>
          <cell r="K129">
            <v>20</v>
          </cell>
          <cell r="L129">
            <v>5</v>
          </cell>
          <cell r="M129">
            <v>5</v>
          </cell>
          <cell r="N129">
            <v>5</v>
          </cell>
          <cell r="O129">
            <v>11</v>
          </cell>
          <cell r="P129">
            <v>58</v>
          </cell>
        </row>
        <row r="130">
          <cell r="H130" t="str">
            <v>Total 04304-PUNITAQUI</v>
          </cell>
          <cell r="I130">
            <v>8</v>
          </cell>
          <cell r="J130">
            <v>4</v>
          </cell>
          <cell r="K130">
            <v>20</v>
          </cell>
          <cell r="L130">
            <v>5</v>
          </cell>
          <cell r="M130">
            <v>5</v>
          </cell>
          <cell r="N130">
            <v>5</v>
          </cell>
          <cell r="O130">
            <v>11</v>
          </cell>
          <cell r="P130">
            <v>58</v>
          </cell>
        </row>
        <row r="131">
          <cell r="H131" t="str">
            <v>04305-RIO HURTADO</v>
          </cell>
          <cell r="I131"/>
          <cell r="J131"/>
          <cell r="K131"/>
          <cell r="L131"/>
          <cell r="M131"/>
          <cell r="N131"/>
          <cell r="O131"/>
          <cell r="P131"/>
        </row>
        <row r="132">
          <cell r="H132" t="str">
            <v>105310-CES. RURAL PICHASCA</v>
          </cell>
          <cell r="I132">
            <v>1</v>
          </cell>
          <cell r="J132"/>
          <cell r="K132"/>
          <cell r="L132">
            <v>1</v>
          </cell>
          <cell r="M132">
            <v>1</v>
          </cell>
          <cell r="N132">
            <v>2</v>
          </cell>
          <cell r="O132">
            <v>3</v>
          </cell>
          <cell r="P132">
            <v>8</v>
          </cell>
        </row>
        <row r="133">
          <cell r="H133" t="str">
            <v>105409-P.S.R. EL CHAÑAR</v>
          </cell>
          <cell r="I133"/>
          <cell r="J133"/>
          <cell r="K133">
            <v>0</v>
          </cell>
          <cell r="L133">
            <v>1</v>
          </cell>
          <cell r="M133"/>
          <cell r="N133"/>
          <cell r="O133"/>
          <cell r="P133">
            <v>1</v>
          </cell>
        </row>
        <row r="134">
          <cell r="H134" t="str">
            <v>105410-P.S.R. HURTADO</v>
          </cell>
          <cell r="I134">
            <v>1</v>
          </cell>
          <cell r="J134">
            <v>0</v>
          </cell>
          <cell r="K134">
            <v>0</v>
          </cell>
          <cell r="L134">
            <v>0</v>
          </cell>
          <cell r="M134">
            <v>0</v>
          </cell>
          <cell r="N134">
            <v>0</v>
          </cell>
          <cell r="O134">
            <v>0</v>
          </cell>
          <cell r="P134">
            <v>1</v>
          </cell>
        </row>
        <row r="135">
          <cell r="H135" t="str">
            <v>105411-P.S.R. LAS BREAS</v>
          </cell>
          <cell r="I135"/>
          <cell r="J135"/>
          <cell r="K135"/>
          <cell r="L135"/>
          <cell r="M135">
            <v>0</v>
          </cell>
          <cell r="N135">
            <v>1</v>
          </cell>
          <cell r="O135"/>
          <cell r="P135">
            <v>1</v>
          </cell>
        </row>
        <row r="136">
          <cell r="H136" t="str">
            <v>105413-P.S.R. SAMO ALTO</v>
          </cell>
          <cell r="I136">
            <v>1</v>
          </cell>
          <cell r="J136">
            <v>0</v>
          </cell>
          <cell r="K136"/>
          <cell r="L136"/>
          <cell r="M136">
            <v>0</v>
          </cell>
          <cell r="N136">
            <v>0</v>
          </cell>
          <cell r="O136"/>
          <cell r="P136">
            <v>1</v>
          </cell>
        </row>
        <row r="137">
          <cell r="H137" t="str">
            <v>105414-P.S.R. SERON</v>
          </cell>
          <cell r="I137"/>
          <cell r="J137"/>
          <cell r="K137">
            <v>0</v>
          </cell>
          <cell r="L137">
            <v>0</v>
          </cell>
          <cell r="M137"/>
          <cell r="N137"/>
          <cell r="O137">
            <v>2</v>
          </cell>
          <cell r="P137">
            <v>2</v>
          </cell>
        </row>
        <row r="138">
          <cell r="H138" t="str">
            <v>Total 04305-RIO HURTADO</v>
          </cell>
          <cell r="I138">
            <v>3</v>
          </cell>
          <cell r="J138">
            <v>0</v>
          </cell>
          <cell r="K138">
            <v>0</v>
          </cell>
          <cell r="L138">
            <v>2</v>
          </cell>
          <cell r="M138">
            <v>1</v>
          </cell>
          <cell r="N138">
            <v>3</v>
          </cell>
          <cell r="O138">
            <v>5</v>
          </cell>
          <cell r="P138">
            <v>14</v>
          </cell>
        </row>
        <row r="139">
          <cell r="H139" t="str">
            <v>Total general</v>
          </cell>
          <cell r="I139">
            <v>116</v>
          </cell>
          <cell r="J139">
            <v>113</v>
          </cell>
          <cell r="K139">
            <v>209</v>
          </cell>
          <cell r="L139">
            <v>234</v>
          </cell>
          <cell r="M139">
            <v>330</v>
          </cell>
          <cell r="N139">
            <v>538</v>
          </cell>
          <cell r="O139">
            <v>402</v>
          </cell>
          <cell r="P139">
            <v>1942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UM3.1"/>
      <sheetName val="DEN3.1"/>
      <sheetName val="NUM5-1(CON 1 08)"/>
      <sheetName val="NUM5-1 (CON 2 08)"/>
      <sheetName val="NUM5"/>
      <sheetName val="NUM 5 NUEVO "/>
      <sheetName val="num6-1"/>
      <sheetName val="NUM6"/>
      <sheetName val="DEN6"/>
      <sheetName val="NUM7"/>
      <sheetName val="NUM8.1"/>
      <sheetName val="DEN8.1"/>
      <sheetName val="ACT DEN8.1"/>
      <sheetName val="NUM8.2"/>
      <sheetName val="DEN8.2"/>
      <sheetName val="ACT DEN8.2"/>
      <sheetName val="NUM8.3"/>
      <sheetName val="NUM9"/>
      <sheetName val="DEN9"/>
      <sheetName val="NUM10"/>
      <sheetName val="NUM11-1"/>
      <sheetName val="NUM11"/>
      <sheetName val="NUM12"/>
      <sheetName val="ACT NUM12"/>
      <sheetName val="NUM13"/>
      <sheetName val="ingresos"/>
      <sheetName val="ACT NUM13"/>
      <sheetName val="NUM14"/>
      <sheetName val="NUM17"/>
      <sheetName val="DEN17"/>
      <sheetName val="NUM18"/>
      <sheetName val="NUM19"/>
      <sheetName val="NUM20"/>
      <sheetName val="NUM21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3174</v>
          </cell>
          <cell r="J5">
            <v>3174</v>
          </cell>
        </row>
        <row r="6">
          <cell r="H6" t="str">
            <v>105300-CES. CARDENAL CARO</v>
          </cell>
          <cell r="I6">
            <v>462</v>
          </cell>
          <cell r="J6">
            <v>462</v>
          </cell>
        </row>
        <row r="7">
          <cell r="H7" t="str">
            <v>105301-CES. LAS COMPAÑIAS</v>
          </cell>
          <cell r="I7">
            <v>361</v>
          </cell>
          <cell r="J7">
            <v>361</v>
          </cell>
        </row>
        <row r="8">
          <cell r="H8" t="str">
            <v>105302-CES. PEDRO AGUIRRE C.</v>
          </cell>
          <cell r="I8">
            <v>553</v>
          </cell>
          <cell r="J8">
            <v>553</v>
          </cell>
        </row>
        <row r="9">
          <cell r="H9" t="str">
            <v>105313-CES. SCHAFFHAUSER</v>
          </cell>
          <cell r="I9">
            <v>596</v>
          </cell>
          <cell r="J9">
            <v>596</v>
          </cell>
        </row>
        <row r="10">
          <cell r="H10" t="str">
            <v>105319-CES. CARDENAL R.S.H.</v>
          </cell>
          <cell r="I10">
            <v>488</v>
          </cell>
          <cell r="J10">
            <v>488</v>
          </cell>
        </row>
        <row r="11">
          <cell r="H11" t="str">
            <v>105325-CESFAM JUAN PABLO II</v>
          </cell>
          <cell r="I11">
            <v>361</v>
          </cell>
          <cell r="J11">
            <v>361</v>
          </cell>
        </row>
        <row r="12">
          <cell r="H12" t="str">
            <v xml:space="preserve">105400-P.S.R. ALGARROBITO            </v>
          </cell>
          <cell r="I12">
            <v>119</v>
          </cell>
          <cell r="J12">
            <v>119</v>
          </cell>
        </row>
        <row r="13">
          <cell r="H13" t="str">
            <v>105401-P.S.R. LAS ROJAS</v>
          </cell>
          <cell r="I13">
            <v>26</v>
          </cell>
          <cell r="J13">
            <v>26</v>
          </cell>
        </row>
        <row r="14">
          <cell r="H14" t="str">
            <v>105402-P.S.R. EL ROMERO</v>
          </cell>
          <cell r="I14">
            <v>12</v>
          </cell>
          <cell r="J14">
            <v>12</v>
          </cell>
        </row>
        <row r="15">
          <cell r="H15" t="str">
            <v>105499-P.S.R. LAMBERT</v>
          </cell>
          <cell r="I15">
            <v>18</v>
          </cell>
          <cell r="J15">
            <v>18</v>
          </cell>
        </row>
        <row r="16">
          <cell r="H16" t="str">
            <v>105700-CECOF VILLA EL INDIO</v>
          </cell>
          <cell r="I16">
            <v>73</v>
          </cell>
          <cell r="J16">
            <v>73</v>
          </cell>
        </row>
        <row r="17">
          <cell r="H17" t="str">
            <v>105701-CECOF VILLA ALEMANIA</v>
          </cell>
          <cell r="I17">
            <v>36</v>
          </cell>
          <cell r="J17">
            <v>36</v>
          </cell>
        </row>
        <row r="18">
          <cell r="H18" t="str">
            <v>105702-CECOF VILLA LAMBERT</v>
          </cell>
          <cell r="I18">
            <v>69</v>
          </cell>
          <cell r="J18">
            <v>69</v>
          </cell>
        </row>
        <row r="19">
          <cell r="H19" t="str">
            <v>04102-COQUIMBO</v>
          </cell>
          <cell r="I19">
            <v>4738</v>
          </cell>
          <cell r="J19">
            <v>4738</v>
          </cell>
        </row>
        <row r="20">
          <cell r="H20" t="str">
            <v>105101-HOSPITAL COQUIMBO</v>
          </cell>
          <cell r="I20">
            <v>90</v>
          </cell>
          <cell r="J20">
            <v>90</v>
          </cell>
        </row>
        <row r="21">
          <cell r="H21" t="str">
            <v>105303-CES. SAN JUAN</v>
          </cell>
          <cell r="I21">
            <v>683</v>
          </cell>
          <cell r="J21">
            <v>683</v>
          </cell>
        </row>
        <row r="22">
          <cell r="H22" t="str">
            <v>105304-CES. SANTA CECILIA</v>
          </cell>
          <cell r="I22">
            <v>459</v>
          </cell>
          <cell r="J22">
            <v>459</v>
          </cell>
        </row>
        <row r="23">
          <cell r="H23" t="str">
            <v>105305-CES. TIERRAS BLANCAS</v>
          </cell>
          <cell r="I23">
            <v>2398</v>
          </cell>
          <cell r="J23">
            <v>2398</v>
          </cell>
        </row>
        <row r="24">
          <cell r="H24" t="str">
            <v>105321-CES. RURAL  TONGOY</v>
          </cell>
          <cell r="I24">
            <v>136</v>
          </cell>
          <cell r="J24">
            <v>136</v>
          </cell>
        </row>
        <row r="25">
          <cell r="H25" t="str">
            <v>105323-CES. DR. SERGIO AGUILAR</v>
          </cell>
          <cell r="I25">
            <v>656</v>
          </cell>
          <cell r="J25">
            <v>656</v>
          </cell>
        </row>
        <row r="26">
          <cell r="H26" t="str">
            <v xml:space="preserve">105404-P.S.R. EL TANGUE                         </v>
          </cell>
          <cell r="I26">
            <v>36</v>
          </cell>
          <cell r="J26">
            <v>36</v>
          </cell>
        </row>
        <row r="27">
          <cell r="H27" t="str">
            <v>105405-P.S.R. GUANAQUEROS</v>
          </cell>
          <cell r="I27">
            <v>65</v>
          </cell>
          <cell r="J27">
            <v>65</v>
          </cell>
        </row>
        <row r="28">
          <cell r="H28" t="str">
            <v>105406-P.S.R. PAN DE AZUCAR</v>
          </cell>
          <cell r="I28">
            <v>129</v>
          </cell>
          <cell r="J28">
            <v>129</v>
          </cell>
        </row>
        <row r="29">
          <cell r="H29" t="str">
            <v>105407-P.S.R. TAMBILLOS</v>
          </cell>
          <cell r="I29">
            <v>14</v>
          </cell>
          <cell r="J29">
            <v>14</v>
          </cell>
        </row>
        <row r="30">
          <cell r="H30" t="str">
            <v>105705-CECOF EL ALBA</v>
          </cell>
          <cell r="I30">
            <v>72</v>
          </cell>
          <cell r="J30">
            <v>72</v>
          </cell>
        </row>
        <row r="31">
          <cell r="H31" t="str">
            <v>04103-ANDACOLLO</v>
          </cell>
          <cell r="I31">
            <v>258</v>
          </cell>
          <cell r="J31">
            <v>258</v>
          </cell>
        </row>
        <row r="32">
          <cell r="H32" t="str">
            <v>105106-HOSPITAL ANDACOLLO</v>
          </cell>
          <cell r="I32">
            <v>258</v>
          </cell>
          <cell r="J32">
            <v>258</v>
          </cell>
        </row>
        <row r="33">
          <cell r="H33" t="str">
            <v>04104-LA HIGUERA</v>
          </cell>
          <cell r="I33">
            <v>103</v>
          </cell>
          <cell r="J33">
            <v>103</v>
          </cell>
        </row>
        <row r="34">
          <cell r="H34" t="str">
            <v>105314-CES. LA HIGUERA</v>
          </cell>
          <cell r="I34">
            <v>37</v>
          </cell>
          <cell r="J34">
            <v>37</v>
          </cell>
        </row>
        <row r="35">
          <cell r="H35" t="str">
            <v xml:space="preserve">105500-P.S.R. CALETA HORNOS        </v>
          </cell>
          <cell r="I35">
            <v>30</v>
          </cell>
          <cell r="J35">
            <v>30</v>
          </cell>
        </row>
        <row r="36">
          <cell r="H36" t="str">
            <v>105505-P.S.R. LOS CHOROS</v>
          </cell>
          <cell r="I36">
            <v>20</v>
          </cell>
          <cell r="J36">
            <v>20</v>
          </cell>
        </row>
        <row r="37">
          <cell r="H37" t="str">
            <v>105506-P.S.R. EL TRAPICHE</v>
          </cell>
          <cell r="I37">
            <v>16</v>
          </cell>
          <cell r="J37">
            <v>16</v>
          </cell>
        </row>
        <row r="38">
          <cell r="H38" t="str">
            <v>04105-PAIHUANO</v>
          </cell>
          <cell r="I38">
            <v>153</v>
          </cell>
          <cell r="J38">
            <v>153</v>
          </cell>
        </row>
        <row r="39">
          <cell r="H39" t="str">
            <v>105306-CES. PAIHUANO</v>
          </cell>
          <cell r="I39">
            <v>63</v>
          </cell>
          <cell r="J39">
            <v>63</v>
          </cell>
        </row>
        <row r="40">
          <cell r="H40" t="str">
            <v>105475-P.S.R. HORCON</v>
          </cell>
          <cell r="I40">
            <v>23</v>
          </cell>
          <cell r="J40">
            <v>23</v>
          </cell>
        </row>
        <row r="41">
          <cell r="H41" t="str">
            <v>105476-P.S.R. MONTE GRANDE</v>
          </cell>
          <cell r="I41">
            <v>20</v>
          </cell>
          <cell r="J41">
            <v>20</v>
          </cell>
        </row>
        <row r="42">
          <cell r="H42" t="str">
            <v>105477-P.S.R. PISCO ELQUI</v>
          </cell>
          <cell r="I42">
            <v>47</v>
          </cell>
          <cell r="J42">
            <v>47</v>
          </cell>
        </row>
        <row r="43">
          <cell r="H43" t="str">
            <v>04106-VICUÑA</v>
          </cell>
          <cell r="I43">
            <v>665</v>
          </cell>
          <cell r="J43">
            <v>665</v>
          </cell>
        </row>
        <row r="44">
          <cell r="H44" t="str">
            <v>105107-HOSPITAL VICUÑA</v>
          </cell>
          <cell r="I44">
            <v>341</v>
          </cell>
          <cell r="J44">
            <v>341</v>
          </cell>
        </row>
        <row r="45">
          <cell r="H45" t="str">
            <v>105467-P.S.R. DIAGUITAS</v>
          </cell>
          <cell r="I45">
            <v>47</v>
          </cell>
          <cell r="J45">
            <v>47</v>
          </cell>
        </row>
        <row r="46">
          <cell r="H46" t="str">
            <v>105468-P.S.R. EL MOLLE</v>
          </cell>
          <cell r="I46">
            <v>20</v>
          </cell>
          <cell r="J46">
            <v>20</v>
          </cell>
        </row>
        <row r="47">
          <cell r="H47" t="str">
            <v>105469-P.S.R. EL TAMBO</v>
          </cell>
          <cell r="I47">
            <v>37</v>
          </cell>
          <cell r="J47">
            <v>37</v>
          </cell>
        </row>
        <row r="48">
          <cell r="H48" t="str">
            <v>105470-P.S.R. HUANTA</v>
          </cell>
          <cell r="I48">
            <v>5</v>
          </cell>
          <cell r="J48">
            <v>5</v>
          </cell>
        </row>
        <row r="49">
          <cell r="H49" t="str">
            <v>105471-P.S.R. PERALILLO</v>
          </cell>
          <cell r="I49">
            <v>51</v>
          </cell>
          <cell r="J49">
            <v>51</v>
          </cell>
        </row>
        <row r="50">
          <cell r="H50" t="str">
            <v>105472-P.S.R. RIVADAVIA</v>
          </cell>
          <cell r="I50">
            <v>48</v>
          </cell>
          <cell r="J50">
            <v>48</v>
          </cell>
        </row>
        <row r="51">
          <cell r="H51" t="str">
            <v>105473-P.S.R. TALCUNA</v>
          </cell>
          <cell r="I51">
            <v>22</v>
          </cell>
          <cell r="J51">
            <v>22</v>
          </cell>
        </row>
        <row r="52">
          <cell r="H52" t="str">
            <v>105474-P.S.R. CHAPILCA</v>
          </cell>
          <cell r="I52">
            <v>10</v>
          </cell>
          <cell r="J52">
            <v>10</v>
          </cell>
        </row>
        <row r="53">
          <cell r="H53" t="str">
            <v>105502-P.S.R. CALINGASTA</v>
          </cell>
          <cell r="I53">
            <v>67</v>
          </cell>
          <cell r="J53">
            <v>67</v>
          </cell>
        </row>
        <row r="54">
          <cell r="H54" t="str">
            <v>105509-P.S.R. GUALLIGUAICA</v>
          </cell>
          <cell r="I54">
            <v>17</v>
          </cell>
          <cell r="J54">
            <v>17</v>
          </cell>
        </row>
        <row r="55">
          <cell r="H55" t="str">
            <v>04201-ILLAPEL</v>
          </cell>
          <cell r="I55">
            <v>806</v>
          </cell>
          <cell r="J55">
            <v>806</v>
          </cell>
        </row>
        <row r="56">
          <cell r="H56" t="str">
            <v>105103-HOSPITAL ILLAPEL</v>
          </cell>
          <cell r="I56">
            <v>456</v>
          </cell>
          <cell r="J56">
            <v>456</v>
          </cell>
        </row>
        <row r="57">
          <cell r="H57" t="str">
            <v>105326-CESFAM SAN RAFAEL</v>
          </cell>
          <cell r="I57">
            <v>164</v>
          </cell>
          <cell r="J57">
            <v>164</v>
          </cell>
        </row>
        <row r="58">
          <cell r="H58" t="str">
            <v xml:space="preserve">105443-P.S.R. CARCAMO                   </v>
          </cell>
          <cell r="I58">
            <v>22</v>
          </cell>
          <cell r="J58">
            <v>22</v>
          </cell>
        </row>
        <row r="59">
          <cell r="H59" t="str">
            <v>105444-P.S.R. HUINTIL</v>
          </cell>
          <cell r="I59">
            <v>18</v>
          </cell>
          <cell r="J59">
            <v>18</v>
          </cell>
        </row>
        <row r="60">
          <cell r="H60" t="str">
            <v>105445-P.S.R. LIMAHUIDA</v>
          </cell>
          <cell r="I60">
            <v>17</v>
          </cell>
          <cell r="J60">
            <v>17</v>
          </cell>
        </row>
        <row r="61">
          <cell r="H61" t="str">
            <v>105446-P.S.R. MATANCILLA</v>
          </cell>
          <cell r="I61">
            <v>2</v>
          </cell>
          <cell r="J61">
            <v>2</v>
          </cell>
        </row>
        <row r="62">
          <cell r="H62" t="str">
            <v>105447-P.S.R. PERALILLO</v>
          </cell>
          <cell r="I62">
            <v>9</v>
          </cell>
          <cell r="J62">
            <v>9</v>
          </cell>
        </row>
        <row r="63">
          <cell r="H63" t="str">
            <v>105448-P.S.R. SANTA VIRGINIA</v>
          </cell>
          <cell r="I63">
            <v>18</v>
          </cell>
          <cell r="J63">
            <v>18</v>
          </cell>
        </row>
        <row r="64">
          <cell r="H64" t="str">
            <v>105449-P.S.R. TUNGA NORTE</v>
          </cell>
          <cell r="I64">
            <v>7</v>
          </cell>
          <cell r="J64">
            <v>7</v>
          </cell>
        </row>
        <row r="65">
          <cell r="H65" t="str">
            <v>105485-P.S.R. PLAN DE HORNOS</v>
          </cell>
          <cell r="I65">
            <v>29</v>
          </cell>
          <cell r="J65">
            <v>29</v>
          </cell>
        </row>
        <row r="66">
          <cell r="H66" t="str">
            <v>105486-P.S.R. TUNGA SUR</v>
          </cell>
          <cell r="I66">
            <v>10</v>
          </cell>
          <cell r="J66">
            <v>10</v>
          </cell>
        </row>
        <row r="67">
          <cell r="H67" t="str">
            <v>105487-P.S.R. CAÑAS UNO</v>
          </cell>
          <cell r="I67">
            <v>35</v>
          </cell>
          <cell r="J67">
            <v>35</v>
          </cell>
        </row>
        <row r="68">
          <cell r="H68" t="str">
            <v>105496-P.S.R. PINTACURA SUR</v>
          </cell>
          <cell r="I68">
            <v>7</v>
          </cell>
          <cell r="J68">
            <v>7</v>
          </cell>
        </row>
        <row r="69">
          <cell r="H69" t="str">
            <v>105504-P.S.R. SOCAVON</v>
          </cell>
          <cell r="I69">
            <v>12</v>
          </cell>
          <cell r="J69">
            <v>12</v>
          </cell>
        </row>
        <row r="70">
          <cell r="H70" t="str">
            <v>04202-CANELA</v>
          </cell>
          <cell r="I70">
            <v>289</v>
          </cell>
          <cell r="J70">
            <v>289</v>
          </cell>
        </row>
        <row r="71">
          <cell r="H71" t="str">
            <v>105309-CES. RURAL CANELA</v>
          </cell>
          <cell r="I71">
            <v>153</v>
          </cell>
          <cell r="J71">
            <v>153</v>
          </cell>
        </row>
        <row r="72">
          <cell r="H72" t="str">
            <v xml:space="preserve">105450-P.S.R. MINCHA NORTE            </v>
          </cell>
          <cell r="I72">
            <v>48</v>
          </cell>
          <cell r="J72">
            <v>48</v>
          </cell>
        </row>
        <row r="73">
          <cell r="H73" t="str">
            <v>105451-P.S.R. AGUA FRIA</v>
          </cell>
          <cell r="I73">
            <v>6</v>
          </cell>
          <cell r="J73">
            <v>6</v>
          </cell>
        </row>
        <row r="74">
          <cell r="H74" t="str">
            <v>105482-P.S.R. CANELA ALTA</v>
          </cell>
          <cell r="I74">
            <v>31</v>
          </cell>
          <cell r="J74">
            <v>31</v>
          </cell>
        </row>
        <row r="75">
          <cell r="H75" t="str">
            <v>105483-P.S.R. LOS RULOS</v>
          </cell>
          <cell r="I75">
            <v>13</v>
          </cell>
          <cell r="J75">
            <v>13</v>
          </cell>
        </row>
        <row r="76">
          <cell r="H76" t="str">
            <v>105484-P.S.R. HUENTELAUQUEN</v>
          </cell>
          <cell r="I76">
            <v>14</v>
          </cell>
          <cell r="J76">
            <v>14</v>
          </cell>
        </row>
        <row r="77">
          <cell r="H77" t="str">
            <v>105488-P.S.R. ESPIRITU SANTO</v>
          </cell>
          <cell r="I77">
            <v>6</v>
          </cell>
          <cell r="J77">
            <v>6</v>
          </cell>
        </row>
        <row r="78">
          <cell r="H78" t="str">
            <v>105493-P.S.R. MINCHA SUR</v>
          </cell>
          <cell r="I78">
            <v>5</v>
          </cell>
          <cell r="J78">
            <v>5</v>
          </cell>
        </row>
        <row r="79">
          <cell r="H79" t="str">
            <v>105497-P.S.R. JABONERIA</v>
          </cell>
          <cell r="I79">
            <v>7</v>
          </cell>
          <cell r="J79">
            <v>7</v>
          </cell>
        </row>
        <row r="80">
          <cell r="H80" t="str">
            <v>105498-P.S.R. QUEBRADA DE LINARES</v>
          </cell>
          <cell r="I80">
            <v>6</v>
          </cell>
          <cell r="J80">
            <v>6</v>
          </cell>
        </row>
        <row r="81">
          <cell r="H81" t="str">
            <v>04203-LOS VILOS</v>
          </cell>
          <cell r="I81">
            <v>495</v>
          </cell>
          <cell r="J81">
            <v>495</v>
          </cell>
        </row>
        <row r="82">
          <cell r="H82" t="str">
            <v>105108-HOSPITAL LOS VILOS</v>
          </cell>
          <cell r="I82">
            <v>357</v>
          </cell>
          <cell r="J82">
            <v>357</v>
          </cell>
        </row>
        <row r="83">
          <cell r="H83" t="str">
            <v xml:space="preserve">105478-P.S.R. CAIMANES                   </v>
          </cell>
          <cell r="I83">
            <v>74</v>
          </cell>
          <cell r="J83">
            <v>74</v>
          </cell>
        </row>
        <row r="84">
          <cell r="H84" t="str">
            <v>105479-P.S.R. GUANGUALI</v>
          </cell>
          <cell r="I84">
            <v>12</v>
          </cell>
          <cell r="J84">
            <v>12</v>
          </cell>
        </row>
        <row r="85">
          <cell r="H85" t="str">
            <v>105480-P.S.R. QUILIMARI</v>
          </cell>
          <cell r="I85">
            <v>31</v>
          </cell>
          <cell r="J85">
            <v>31</v>
          </cell>
        </row>
        <row r="86">
          <cell r="H86" t="str">
            <v>105481-P.S.R. TILAMA</v>
          </cell>
          <cell r="I86">
            <v>9</v>
          </cell>
          <cell r="J86">
            <v>9</v>
          </cell>
        </row>
        <row r="87">
          <cell r="H87" t="str">
            <v>105511-P.S.R. LOS CONDORES</v>
          </cell>
          <cell r="I87">
            <v>12</v>
          </cell>
          <cell r="J87">
            <v>12</v>
          </cell>
        </row>
        <row r="88">
          <cell r="H88" t="str">
            <v>04204-SALAMANCA</v>
          </cell>
          <cell r="I88">
            <v>644</v>
          </cell>
          <cell r="J88">
            <v>644</v>
          </cell>
        </row>
        <row r="89">
          <cell r="H89" t="str">
            <v>105104-HOSPITAL SALAMANCA</v>
          </cell>
          <cell r="I89">
            <v>239</v>
          </cell>
          <cell r="J89">
            <v>239</v>
          </cell>
        </row>
        <row r="90">
          <cell r="H90" t="str">
            <v xml:space="preserve">105452-P.S.R. CUNCUMEN                 </v>
          </cell>
          <cell r="I90">
            <v>200</v>
          </cell>
          <cell r="J90">
            <v>200</v>
          </cell>
        </row>
        <row r="91">
          <cell r="H91" t="str">
            <v>105453-P.S.R. TRANQUILLA</v>
          </cell>
          <cell r="I91">
            <v>32</v>
          </cell>
          <cell r="J91">
            <v>32</v>
          </cell>
        </row>
        <row r="92">
          <cell r="H92" t="str">
            <v>105454-P.S.R. CUNLAGUA</v>
          </cell>
          <cell r="I92">
            <v>9</v>
          </cell>
          <cell r="J92">
            <v>9</v>
          </cell>
        </row>
        <row r="93">
          <cell r="H93" t="str">
            <v>105455-P.S.R. CHILLEPIN</v>
          </cell>
          <cell r="I93">
            <v>31</v>
          </cell>
          <cell r="J93">
            <v>31</v>
          </cell>
        </row>
        <row r="94">
          <cell r="H94" t="str">
            <v>105456-P.S.R. LLIMPO</v>
          </cell>
          <cell r="I94">
            <v>34</v>
          </cell>
          <cell r="J94">
            <v>34</v>
          </cell>
        </row>
        <row r="95">
          <cell r="H95" t="str">
            <v>105457-P.S.R. SAN AGUSTIN</v>
          </cell>
          <cell r="I95">
            <v>15</v>
          </cell>
          <cell r="J95">
            <v>15</v>
          </cell>
        </row>
        <row r="96">
          <cell r="H96" t="str">
            <v>105458-P.S.R. TAHUINCO</v>
          </cell>
          <cell r="I96">
            <v>18</v>
          </cell>
          <cell r="J96">
            <v>18</v>
          </cell>
        </row>
        <row r="97">
          <cell r="H97" t="str">
            <v>105491-P.S.R. QUELEN BAJO</v>
          </cell>
          <cell r="I97">
            <v>26</v>
          </cell>
          <cell r="J97">
            <v>26</v>
          </cell>
        </row>
        <row r="98">
          <cell r="H98" t="str">
            <v>105492-P.S.R. CAMISA</v>
          </cell>
          <cell r="I98">
            <v>16</v>
          </cell>
          <cell r="J98">
            <v>16</v>
          </cell>
        </row>
        <row r="99">
          <cell r="H99" t="str">
            <v>105501-P.S.R. ARBOLEDA GRANDE</v>
          </cell>
          <cell r="I99">
            <v>24</v>
          </cell>
          <cell r="J99">
            <v>24</v>
          </cell>
        </row>
        <row r="100">
          <cell r="H100" t="str">
            <v>04301-OVALLE</v>
          </cell>
          <cell r="I100">
            <v>2012</v>
          </cell>
          <cell r="J100">
            <v>2012</v>
          </cell>
        </row>
        <row r="101">
          <cell r="H101" t="str">
            <v>105315-CES. RURAL C. DE TAMAYA</v>
          </cell>
          <cell r="I101">
            <v>139</v>
          </cell>
          <cell r="J101">
            <v>139</v>
          </cell>
        </row>
        <row r="102">
          <cell r="H102" t="str">
            <v>105317-CES. JORGE JORDAN D.</v>
          </cell>
          <cell r="I102">
            <v>511</v>
          </cell>
          <cell r="J102">
            <v>511</v>
          </cell>
        </row>
        <row r="103">
          <cell r="H103" t="str">
            <v>105322-CES. MARCOS MACUADA</v>
          </cell>
          <cell r="I103">
            <v>656</v>
          </cell>
          <cell r="J103">
            <v>656</v>
          </cell>
        </row>
        <row r="104">
          <cell r="H104" t="str">
            <v>105324-CES. SOTAQUI</v>
          </cell>
          <cell r="I104">
            <v>137</v>
          </cell>
          <cell r="J104">
            <v>137</v>
          </cell>
        </row>
        <row r="105">
          <cell r="H105" t="str">
            <v>105415-P.S.R. BARRAZA</v>
          </cell>
          <cell r="I105">
            <v>21</v>
          </cell>
          <cell r="J105">
            <v>21</v>
          </cell>
        </row>
        <row r="106">
          <cell r="H106" t="str">
            <v xml:space="preserve">105416-P.S.R. CAMARICO                  </v>
          </cell>
          <cell r="I106">
            <v>60</v>
          </cell>
          <cell r="J106">
            <v>60</v>
          </cell>
        </row>
        <row r="107">
          <cell r="H107" t="str">
            <v>105417-P.S.R. ALCONES BAJOS</v>
          </cell>
          <cell r="I107">
            <v>22</v>
          </cell>
          <cell r="J107">
            <v>22</v>
          </cell>
        </row>
        <row r="108">
          <cell r="H108" t="str">
            <v>105419-P.S.R. LAS SOSSAS</v>
          </cell>
          <cell r="I108">
            <v>11</v>
          </cell>
          <cell r="J108">
            <v>11</v>
          </cell>
        </row>
        <row r="109">
          <cell r="H109" t="str">
            <v>105420-P.S.R. LIMARI</v>
          </cell>
          <cell r="I109">
            <v>54</v>
          </cell>
          <cell r="J109">
            <v>54</v>
          </cell>
        </row>
        <row r="110">
          <cell r="H110" t="str">
            <v>105422-P.S.R. HORNILLOS</v>
          </cell>
          <cell r="I110">
            <v>21</v>
          </cell>
          <cell r="J110">
            <v>21</v>
          </cell>
        </row>
        <row r="111">
          <cell r="H111" t="str">
            <v>105437-P.S.R. CHALINGA</v>
          </cell>
          <cell r="I111">
            <v>26</v>
          </cell>
          <cell r="J111">
            <v>26</v>
          </cell>
        </row>
        <row r="112">
          <cell r="H112" t="str">
            <v>105439-P.S.R. CERRO BLANCO</v>
          </cell>
          <cell r="I112">
            <v>18</v>
          </cell>
          <cell r="J112">
            <v>18</v>
          </cell>
        </row>
        <row r="113">
          <cell r="H113" t="str">
            <v>105507-P.S.R. HUAMALATA</v>
          </cell>
          <cell r="I113">
            <v>44</v>
          </cell>
          <cell r="J113">
            <v>44</v>
          </cell>
        </row>
        <row r="114">
          <cell r="H114" t="str">
            <v>105510-P.S.R. RECOLETA</v>
          </cell>
          <cell r="I114">
            <v>47</v>
          </cell>
          <cell r="J114">
            <v>47</v>
          </cell>
        </row>
        <row r="115">
          <cell r="H115" t="str">
            <v>105722-CECOF SAN JOSE DE LA DEHESA</v>
          </cell>
          <cell r="I115">
            <v>117</v>
          </cell>
          <cell r="J115">
            <v>117</v>
          </cell>
        </row>
        <row r="116">
          <cell r="H116" t="str">
            <v>105723-CECOF LIMARI</v>
          </cell>
          <cell r="I116">
            <v>104</v>
          </cell>
          <cell r="J116">
            <v>104</v>
          </cell>
        </row>
        <row r="117">
          <cell r="H117" t="str">
            <v>200258-CECOF LOS COPIHUES</v>
          </cell>
          <cell r="I117">
            <v>24</v>
          </cell>
          <cell r="J117">
            <v>24</v>
          </cell>
        </row>
        <row r="118">
          <cell r="H118" t="str">
            <v>04302-COMBARBALÁ</v>
          </cell>
          <cell r="I118">
            <v>414</v>
          </cell>
          <cell r="J118">
            <v>414</v>
          </cell>
        </row>
        <row r="119">
          <cell r="H119" t="str">
            <v>105105-HOSPITAL COMBARBALA</v>
          </cell>
          <cell r="I119">
            <v>206</v>
          </cell>
          <cell r="J119">
            <v>206</v>
          </cell>
        </row>
        <row r="120">
          <cell r="H120" t="str">
            <v>105433-P.S.R. SAN LORENZO</v>
          </cell>
          <cell r="I120">
            <v>4</v>
          </cell>
          <cell r="J120">
            <v>4</v>
          </cell>
        </row>
        <row r="121">
          <cell r="H121" t="str">
            <v>105434-P.S.R. SAN MARCOS</v>
          </cell>
          <cell r="I121">
            <v>27</v>
          </cell>
          <cell r="J121">
            <v>27</v>
          </cell>
        </row>
        <row r="122">
          <cell r="H122" t="str">
            <v>105441-P.S.R. MANQUEHUA</v>
          </cell>
          <cell r="I122">
            <v>17</v>
          </cell>
          <cell r="J122">
            <v>17</v>
          </cell>
        </row>
        <row r="123">
          <cell r="H123" t="str">
            <v xml:space="preserve">105459-P.S.R. BARRANCAS                </v>
          </cell>
          <cell r="I123">
            <v>12</v>
          </cell>
          <cell r="J123">
            <v>12</v>
          </cell>
        </row>
        <row r="124">
          <cell r="H124" t="str">
            <v>105460-P.S.R. COGOTI 18</v>
          </cell>
          <cell r="I124">
            <v>39</v>
          </cell>
          <cell r="J124">
            <v>39</v>
          </cell>
        </row>
        <row r="125">
          <cell r="H125" t="str">
            <v>105461-P.S.R. EL HUACHO</v>
          </cell>
          <cell r="I125">
            <v>10</v>
          </cell>
          <cell r="J125">
            <v>10</v>
          </cell>
        </row>
        <row r="126">
          <cell r="H126" t="str">
            <v>105462-P.S.R. EL SAUCE</v>
          </cell>
          <cell r="I126">
            <v>10</v>
          </cell>
          <cell r="J126">
            <v>10</v>
          </cell>
        </row>
        <row r="127">
          <cell r="H127" t="str">
            <v>105463-P.S.R. QUILITAPIA</v>
          </cell>
          <cell r="I127">
            <v>29</v>
          </cell>
          <cell r="J127">
            <v>29</v>
          </cell>
        </row>
        <row r="128">
          <cell r="H128" t="str">
            <v>105464-P.S.R. LA LIGUA</v>
          </cell>
          <cell r="I128">
            <v>17</v>
          </cell>
          <cell r="J128">
            <v>17</v>
          </cell>
        </row>
        <row r="129">
          <cell r="H129" t="str">
            <v>105465-P.S.R. RAMADILLA</v>
          </cell>
          <cell r="I129">
            <v>14</v>
          </cell>
          <cell r="J129">
            <v>14</v>
          </cell>
        </row>
        <row r="130">
          <cell r="H130" t="str">
            <v>105466-P.S.R. VALLE HERMOSO</v>
          </cell>
          <cell r="I130">
            <v>15</v>
          </cell>
          <cell r="J130">
            <v>15</v>
          </cell>
        </row>
        <row r="131">
          <cell r="H131" t="str">
            <v>105490-P.S.R. EL DURAZNO</v>
          </cell>
          <cell r="I131">
            <v>14</v>
          </cell>
          <cell r="J131">
            <v>14</v>
          </cell>
        </row>
        <row r="132">
          <cell r="H132" t="str">
            <v>04304-MONTE PATRIA</v>
          </cell>
          <cell r="I132">
            <v>758</v>
          </cell>
          <cell r="J132">
            <v>758</v>
          </cell>
        </row>
        <row r="133">
          <cell r="H133" t="str">
            <v>105307-CES. RURAL MONTE PATRIA</v>
          </cell>
          <cell r="I133">
            <v>213</v>
          </cell>
          <cell r="J133">
            <v>213</v>
          </cell>
        </row>
        <row r="134">
          <cell r="H134" t="str">
            <v>105311-CES. RURAL CHAÑARAL ALTO</v>
          </cell>
          <cell r="I134">
            <v>119</v>
          </cell>
          <cell r="J134">
            <v>119</v>
          </cell>
        </row>
        <row r="135">
          <cell r="H135" t="str">
            <v>105312-CES. RURAL CAREN</v>
          </cell>
          <cell r="I135">
            <v>99</v>
          </cell>
          <cell r="J135">
            <v>99</v>
          </cell>
        </row>
        <row r="136">
          <cell r="H136" t="str">
            <v>105318-CES. RURAL EL PALQUI</v>
          </cell>
          <cell r="I136">
            <v>188</v>
          </cell>
          <cell r="J136">
            <v>188</v>
          </cell>
        </row>
        <row r="137">
          <cell r="H137" t="str">
            <v>105425-P.S.R. CHILECITO</v>
          </cell>
          <cell r="I137">
            <v>17</v>
          </cell>
          <cell r="J137">
            <v>17</v>
          </cell>
        </row>
        <row r="138">
          <cell r="H138" t="str">
            <v>105427-P.S.R. HACIENDA VALDIVIA</v>
          </cell>
          <cell r="I138">
            <v>14</v>
          </cell>
          <cell r="J138">
            <v>14</v>
          </cell>
        </row>
        <row r="139">
          <cell r="H139" t="str">
            <v>105428-P.S.R. HUATULAME</v>
          </cell>
          <cell r="I139">
            <v>10</v>
          </cell>
          <cell r="J139">
            <v>10</v>
          </cell>
        </row>
        <row r="140">
          <cell r="H140" t="str">
            <v>105430-P.S.R. MIALQUI</v>
          </cell>
          <cell r="I140">
            <v>20</v>
          </cell>
          <cell r="J140">
            <v>20</v>
          </cell>
        </row>
        <row r="141">
          <cell r="H141" t="str">
            <v>105431-P.S.R. PEDREGAL</v>
          </cell>
          <cell r="I141">
            <v>22</v>
          </cell>
          <cell r="J141">
            <v>22</v>
          </cell>
        </row>
        <row r="142">
          <cell r="H142" t="str">
            <v>105432-P.S.R. RAPEL</v>
          </cell>
          <cell r="I142">
            <v>20</v>
          </cell>
          <cell r="J142">
            <v>20</v>
          </cell>
        </row>
        <row r="143">
          <cell r="H143" t="str">
            <v>105435-P.S.R. TULAHUEN</v>
          </cell>
          <cell r="I143">
            <v>18</v>
          </cell>
          <cell r="J143">
            <v>18</v>
          </cell>
        </row>
        <row r="144">
          <cell r="H144" t="str">
            <v>105436-P.S.R. EL MAITEN</v>
          </cell>
          <cell r="I144">
            <v>15</v>
          </cell>
          <cell r="J144">
            <v>15</v>
          </cell>
        </row>
        <row r="145">
          <cell r="H145" t="str">
            <v>105489-P.S.R. RAMADAS DE TULAHUEN</v>
          </cell>
          <cell r="I145">
            <v>3</v>
          </cell>
          <cell r="J145">
            <v>3</v>
          </cell>
        </row>
        <row r="146">
          <cell r="H146" t="str">
            <v>04304-PUNITAQUI</v>
          </cell>
          <cell r="I146">
            <v>380</v>
          </cell>
          <cell r="J146">
            <v>380</v>
          </cell>
        </row>
        <row r="147">
          <cell r="H147" t="str">
            <v>105308-CES. RURAL PUNITAQUI</v>
          </cell>
          <cell r="I147">
            <v>315</v>
          </cell>
          <cell r="J147">
            <v>315</v>
          </cell>
        </row>
        <row r="148">
          <cell r="H148" t="str">
            <v>105440-P.S.R. DIVISADERO</v>
          </cell>
          <cell r="I148">
            <v>49</v>
          </cell>
          <cell r="J148">
            <v>49</v>
          </cell>
        </row>
        <row r="149">
          <cell r="H149" t="str">
            <v>105442-P.S.R. SAN PEDRO DE QUILES</v>
          </cell>
          <cell r="I149">
            <v>7</v>
          </cell>
          <cell r="J149">
            <v>7</v>
          </cell>
        </row>
        <row r="150">
          <cell r="H150" t="str">
            <v xml:space="preserve">105508-P.S.R. EL PARRAL DE QUILES  </v>
          </cell>
          <cell r="I150">
            <v>9</v>
          </cell>
          <cell r="J150">
            <v>9</v>
          </cell>
        </row>
        <row r="151">
          <cell r="H151" t="str">
            <v>04305-RIO HURTADO</v>
          </cell>
          <cell r="I151">
            <v>149</v>
          </cell>
          <cell r="J151">
            <v>149</v>
          </cell>
        </row>
        <row r="152">
          <cell r="H152" t="str">
            <v>105310-CES. RURAL PICHASCA</v>
          </cell>
          <cell r="I152">
            <v>53</v>
          </cell>
          <cell r="J152">
            <v>53</v>
          </cell>
        </row>
        <row r="153">
          <cell r="H153" t="str">
            <v>105409-P.S.R. EL CHAÑAR</v>
          </cell>
          <cell r="I153">
            <v>8</v>
          </cell>
          <cell r="J153">
            <v>8</v>
          </cell>
        </row>
        <row r="154">
          <cell r="H154" t="str">
            <v>105410-P.S.R. HURTADO</v>
          </cell>
          <cell r="I154">
            <v>17</v>
          </cell>
          <cell r="J154">
            <v>17</v>
          </cell>
        </row>
        <row r="155">
          <cell r="H155" t="str">
            <v>105411-P.S.R. LAS BREAS</v>
          </cell>
          <cell r="I155">
            <v>10</v>
          </cell>
          <cell r="J155">
            <v>10</v>
          </cell>
        </row>
        <row r="156">
          <cell r="H156" t="str">
            <v>105413-P.S.R. SAMO ALTO</v>
          </cell>
          <cell r="I156">
            <v>29</v>
          </cell>
          <cell r="J156">
            <v>29</v>
          </cell>
        </row>
        <row r="157">
          <cell r="H157" t="str">
            <v>105414-P.S.R. SERON</v>
          </cell>
          <cell r="I157">
            <v>23</v>
          </cell>
          <cell r="J157">
            <v>23</v>
          </cell>
        </row>
        <row r="158">
          <cell r="H158" t="str">
            <v>105503-P.S.R. TABAQUEROS</v>
          </cell>
          <cell r="I158">
            <v>9</v>
          </cell>
          <cell r="J158">
            <v>9</v>
          </cell>
        </row>
        <row r="159">
          <cell r="H159" t="str">
            <v>Total general</v>
          </cell>
          <cell r="I159">
            <v>15038</v>
          </cell>
          <cell r="J159">
            <v>15038</v>
          </cell>
        </row>
      </sheetData>
      <sheetData sheetId="12"/>
      <sheetData sheetId="13"/>
      <sheetData sheetId="1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6068</v>
          </cell>
          <cell r="J5">
            <v>6068</v>
          </cell>
        </row>
        <row r="6">
          <cell r="H6" t="str">
            <v>105300-CES. CARDENAL CARO</v>
          </cell>
          <cell r="I6">
            <v>861</v>
          </cell>
          <cell r="J6">
            <v>861</v>
          </cell>
        </row>
        <row r="7">
          <cell r="H7" t="str">
            <v>105301-CES. LAS COMPAÑIAS</v>
          </cell>
          <cell r="I7">
            <v>807</v>
          </cell>
          <cell r="J7">
            <v>807</v>
          </cell>
        </row>
        <row r="8">
          <cell r="H8" t="str">
            <v>105302-CES. PEDRO AGUIRRE C.</v>
          </cell>
          <cell r="I8">
            <v>999</v>
          </cell>
          <cell r="J8">
            <v>999</v>
          </cell>
        </row>
        <row r="9">
          <cell r="H9" t="str">
            <v>105313-CES. SCHAFFHAUSER</v>
          </cell>
          <cell r="I9">
            <v>1067</v>
          </cell>
          <cell r="J9">
            <v>1067</v>
          </cell>
        </row>
        <row r="10">
          <cell r="H10" t="str">
            <v>105319-CES. CARDENAL R.S.H.</v>
          </cell>
          <cell r="I10">
            <v>851</v>
          </cell>
          <cell r="J10">
            <v>851</v>
          </cell>
        </row>
        <row r="11">
          <cell r="H11" t="str">
            <v>105325-CESFAM JUAN PABLO II</v>
          </cell>
          <cell r="I11">
            <v>738</v>
          </cell>
          <cell r="J11">
            <v>738</v>
          </cell>
        </row>
        <row r="12">
          <cell r="H12" t="str">
            <v xml:space="preserve">105400-P.S.R. ALGARROBITO            </v>
          </cell>
          <cell r="I12">
            <v>317</v>
          </cell>
          <cell r="J12">
            <v>317</v>
          </cell>
        </row>
        <row r="13">
          <cell r="H13" t="str">
            <v>105401-P.S.R. LAS ROJAS</v>
          </cell>
          <cell r="I13">
            <v>18</v>
          </cell>
          <cell r="J13">
            <v>18</v>
          </cell>
        </row>
        <row r="14">
          <cell r="H14" t="str">
            <v>105402-P.S.R. EL ROMERO</v>
          </cell>
          <cell r="I14">
            <v>31</v>
          </cell>
          <cell r="J14">
            <v>31</v>
          </cell>
        </row>
        <row r="15">
          <cell r="H15" t="str">
            <v>105499-P.S.R. LAMBERT</v>
          </cell>
          <cell r="I15">
            <v>32</v>
          </cell>
          <cell r="J15">
            <v>32</v>
          </cell>
        </row>
        <row r="16">
          <cell r="H16" t="str">
            <v>105700-CECOF VILLA EL INDIO</v>
          </cell>
          <cell r="I16">
            <v>115</v>
          </cell>
          <cell r="J16">
            <v>115</v>
          </cell>
        </row>
        <row r="17">
          <cell r="H17" t="str">
            <v>105701-CECOF VILLA ALEMANIA</v>
          </cell>
          <cell r="I17">
            <v>89</v>
          </cell>
          <cell r="J17">
            <v>89</v>
          </cell>
        </row>
        <row r="18">
          <cell r="H18" t="str">
            <v>105702-CECOF VILLA LAMBERT</v>
          </cell>
          <cell r="I18">
            <v>143</v>
          </cell>
          <cell r="J18">
            <v>143</v>
          </cell>
        </row>
        <row r="19">
          <cell r="H19" t="str">
            <v>04102-COQUIMBO</v>
          </cell>
          <cell r="I19">
            <v>8188</v>
          </cell>
          <cell r="J19">
            <v>8188</v>
          </cell>
        </row>
        <row r="20">
          <cell r="H20" t="str">
            <v>105101-HOSPITAL COQUIMBO</v>
          </cell>
          <cell r="I20">
            <v>37</v>
          </cell>
          <cell r="J20">
            <v>37</v>
          </cell>
        </row>
        <row r="21">
          <cell r="H21" t="str">
            <v>105303-CES. SAN JUAN</v>
          </cell>
          <cell r="I21">
            <v>1510</v>
          </cell>
          <cell r="J21">
            <v>1510</v>
          </cell>
        </row>
        <row r="22">
          <cell r="H22" t="str">
            <v>105304-CES. SANTA CECILIA</v>
          </cell>
          <cell r="I22">
            <v>932</v>
          </cell>
          <cell r="J22">
            <v>932</v>
          </cell>
        </row>
        <row r="23">
          <cell r="H23" t="str">
            <v>105305-CES. TIERRAS BLANCAS</v>
          </cell>
          <cell r="I23">
            <v>3332</v>
          </cell>
          <cell r="J23">
            <v>3332</v>
          </cell>
        </row>
        <row r="24">
          <cell r="H24" t="str">
            <v>105321-CES. RURAL  TONGOY</v>
          </cell>
          <cell r="I24">
            <v>283</v>
          </cell>
          <cell r="J24">
            <v>283</v>
          </cell>
        </row>
        <row r="25">
          <cell r="H25" t="str">
            <v>105323-CES. DR. SERGIO AGUILAR</v>
          </cell>
          <cell r="I25">
            <v>1532</v>
          </cell>
          <cell r="J25">
            <v>1532</v>
          </cell>
        </row>
        <row r="26">
          <cell r="H26" t="str">
            <v xml:space="preserve">105404-P.S.R. EL TANGUE                         </v>
          </cell>
          <cell r="I26">
            <v>96</v>
          </cell>
          <cell r="J26">
            <v>96</v>
          </cell>
        </row>
        <row r="27">
          <cell r="H27" t="str">
            <v>105405-P.S.R. GUANAQUEROS</v>
          </cell>
          <cell r="I27">
            <v>81</v>
          </cell>
          <cell r="J27">
            <v>81</v>
          </cell>
        </row>
        <row r="28">
          <cell r="H28" t="str">
            <v>105406-P.S.R. PAN DE AZUCAR</v>
          </cell>
          <cell r="I28">
            <v>254</v>
          </cell>
          <cell r="J28">
            <v>254</v>
          </cell>
        </row>
        <row r="29">
          <cell r="H29" t="str">
            <v>105407-P.S.R. TAMBILLOS</v>
          </cell>
          <cell r="I29">
            <v>26</v>
          </cell>
          <cell r="J29">
            <v>26</v>
          </cell>
        </row>
        <row r="30">
          <cell r="H30" t="str">
            <v>105705-CECOF EL ALBA</v>
          </cell>
          <cell r="I30">
            <v>105</v>
          </cell>
          <cell r="J30">
            <v>105</v>
          </cell>
        </row>
        <row r="31">
          <cell r="H31" t="str">
            <v>04103-ANDACOLLO</v>
          </cell>
          <cell r="I31">
            <v>378</v>
          </cell>
          <cell r="J31">
            <v>378</v>
          </cell>
        </row>
        <row r="32">
          <cell r="H32" t="str">
            <v>105106-HOSPITAL ANDACOLLO</v>
          </cell>
          <cell r="I32">
            <v>378</v>
          </cell>
          <cell r="J32">
            <v>378</v>
          </cell>
        </row>
        <row r="33">
          <cell r="H33" t="str">
            <v>04104-LA HIGUERA</v>
          </cell>
          <cell r="I33">
            <v>143</v>
          </cell>
          <cell r="J33">
            <v>143</v>
          </cell>
        </row>
        <row r="34">
          <cell r="H34" t="str">
            <v>105314-CES. LA HIGUERA</v>
          </cell>
          <cell r="I34">
            <v>48</v>
          </cell>
          <cell r="J34">
            <v>48</v>
          </cell>
        </row>
        <row r="35">
          <cell r="H35" t="str">
            <v xml:space="preserve">105500-P.S.R. CALETA HORNOS        </v>
          </cell>
          <cell r="I35">
            <v>39</v>
          </cell>
          <cell r="J35">
            <v>39</v>
          </cell>
        </row>
        <row r="36">
          <cell r="H36" t="str">
            <v>105505-P.S.R. LOS CHOROS</v>
          </cell>
          <cell r="I36">
            <v>23</v>
          </cell>
          <cell r="J36">
            <v>23</v>
          </cell>
        </row>
        <row r="37">
          <cell r="H37" t="str">
            <v>105506-P.S.R. EL TRAPICHE</v>
          </cell>
          <cell r="I37">
            <v>33</v>
          </cell>
          <cell r="J37">
            <v>33</v>
          </cell>
        </row>
        <row r="38">
          <cell r="H38" t="str">
            <v>04105-PAIHUANO</v>
          </cell>
          <cell r="I38">
            <v>230</v>
          </cell>
          <cell r="J38">
            <v>230</v>
          </cell>
        </row>
        <row r="39">
          <cell r="H39" t="str">
            <v>105306-CES. PAIHUANO</v>
          </cell>
          <cell r="I39">
            <v>124</v>
          </cell>
          <cell r="J39">
            <v>124</v>
          </cell>
        </row>
        <row r="40">
          <cell r="H40" t="str">
            <v>105475-P.S.R. HORCON</v>
          </cell>
          <cell r="I40">
            <v>34</v>
          </cell>
          <cell r="J40">
            <v>34</v>
          </cell>
        </row>
        <row r="41">
          <cell r="H41" t="str">
            <v>105476-P.S.R. MONTE GRANDE</v>
          </cell>
          <cell r="I41">
            <v>25</v>
          </cell>
          <cell r="J41">
            <v>25</v>
          </cell>
        </row>
        <row r="42">
          <cell r="H42" t="str">
            <v>105477-P.S.R. PISCO ELQUI</v>
          </cell>
          <cell r="I42">
            <v>47</v>
          </cell>
          <cell r="J42">
            <v>47</v>
          </cell>
        </row>
        <row r="43">
          <cell r="H43" t="str">
            <v>04106-VICUÑA</v>
          </cell>
          <cell r="I43">
            <v>1133</v>
          </cell>
          <cell r="J43">
            <v>1133</v>
          </cell>
        </row>
        <row r="44">
          <cell r="H44" t="str">
            <v>105107-HOSPITAL VICUÑA</v>
          </cell>
          <cell r="I44">
            <v>586</v>
          </cell>
          <cell r="J44">
            <v>586</v>
          </cell>
        </row>
        <row r="45">
          <cell r="H45" t="str">
            <v>105467-P.S.R. DIAGUITAS</v>
          </cell>
          <cell r="I45">
            <v>74</v>
          </cell>
          <cell r="J45">
            <v>74</v>
          </cell>
        </row>
        <row r="46">
          <cell r="H46" t="str">
            <v>105468-P.S.R. EL MOLLE</v>
          </cell>
          <cell r="I46">
            <v>33</v>
          </cell>
          <cell r="J46">
            <v>33</v>
          </cell>
        </row>
        <row r="47">
          <cell r="H47" t="str">
            <v>105469-P.S.R. EL TAMBO</v>
          </cell>
          <cell r="I47">
            <v>67</v>
          </cell>
          <cell r="J47">
            <v>67</v>
          </cell>
        </row>
        <row r="48">
          <cell r="H48" t="str">
            <v>105470-P.S.R. HUANTA</v>
          </cell>
          <cell r="I48">
            <v>2</v>
          </cell>
          <cell r="J48">
            <v>2</v>
          </cell>
        </row>
        <row r="49">
          <cell r="H49" t="str">
            <v>105471-P.S.R. PERALILLO</v>
          </cell>
          <cell r="I49">
            <v>92</v>
          </cell>
          <cell r="J49">
            <v>92</v>
          </cell>
        </row>
        <row r="50">
          <cell r="H50" t="str">
            <v>105472-P.S.R. RIVADAVIA</v>
          </cell>
          <cell r="I50">
            <v>62</v>
          </cell>
          <cell r="J50">
            <v>62</v>
          </cell>
        </row>
        <row r="51">
          <cell r="H51" t="str">
            <v>105473-P.S.R. TALCUNA</v>
          </cell>
          <cell r="I51">
            <v>46</v>
          </cell>
          <cell r="J51">
            <v>46</v>
          </cell>
        </row>
        <row r="52">
          <cell r="H52" t="str">
            <v>105474-P.S.R. CHAPILCA</v>
          </cell>
          <cell r="I52">
            <v>19</v>
          </cell>
          <cell r="J52">
            <v>19</v>
          </cell>
        </row>
        <row r="53">
          <cell r="H53" t="str">
            <v>105502-P.S.R. CALINGASTA</v>
          </cell>
          <cell r="I53">
            <v>134</v>
          </cell>
          <cell r="J53">
            <v>134</v>
          </cell>
        </row>
        <row r="54">
          <cell r="H54" t="str">
            <v>105509-P.S.R. GUALLIGUAICA</v>
          </cell>
          <cell r="I54">
            <v>18</v>
          </cell>
          <cell r="J54">
            <v>18</v>
          </cell>
        </row>
        <row r="55">
          <cell r="H55" t="str">
            <v>04201-ILLAPEL</v>
          </cell>
          <cell r="I55">
            <v>1261</v>
          </cell>
          <cell r="J55">
            <v>1261</v>
          </cell>
        </row>
        <row r="56">
          <cell r="H56" t="str">
            <v>105103-HOSPITAL ILLAPEL</v>
          </cell>
          <cell r="I56">
            <v>516</v>
          </cell>
          <cell r="J56">
            <v>516</v>
          </cell>
        </row>
        <row r="57">
          <cell r="H57" t="str">
            <v>105326-CESFAM SAN RAFAEL</v>
          </cell>
          <cell r="I57">
            <v>333</v>
          </cell>
          <cell r="J57">
            <v>333</v>
          </cell>
        </row>
        <row r="58">
          <cell r="H58" t="str">
            <v xml:space="preserve">105443-P.S.R. CARCAMO                   </v>
          </cell>
          <cell r="I58">
            <v>53</v>
          </cell>
          <cell r="J58">
            <v>53</v>
          </cell>
        </row>
        <row r="59">
          <cell r="H59" t="str">
            <v>105444-P.S.R. HUINTIL</v>
          </cell>
          <cell r="I59">
            <v>40</v>
          </cell>
          <cell r="J59">
            <v>40</v>
          </cell>
        </row>
        <row r="60">
          <cell r="H60" t="str">
            <v>105445-P.S.R. LIMAHUIDA</v>
          </cell>
          <cell r="I60">
            <v>34</v>
          </cell>
          <cell r="J60">
            <v>34</v>
          </cell>
        </row>
        <row r="61">
          <cell r="H61" t="str">
            <v>105446-P.S.R. MATANCILLA</v>
          </cell>
          <cell r="I61">
            <v>6</v>
          </cell>
          <cell r="J61">
            <v>6</v>
          </cell>
        </row>
        <row r="62">
          <cell r="H62" t="str">
            <v>105447-P.S.R. PERALILLO</v>
          </cell>
          <cell r="I62">
            <v>27</v>
          </cell>
          <cell r="J62">
            <v>27</v>
          </cell>
        </row>
        <row r="63">
          <cell r="H63" t="str">
            <v>105448-P.S.R. SANTA VIRGINIA</v>
          </cell>
          <cell r="I63">
            <v>34</v>
          </cell>
          <cell r="J63">
            <v>34</v>
          </cell>
        </row>
        <row r="64">
          <cell r="H64" t="str">
            <v>105449-P.S.R. TUNGA NORTE</v>
          </cell>
          <cell r="I64">
            <v>15</v>
          </cell>
          <cell r="J64">
            <v>15</v>
          </cell>
        </row>
        <row r="65">
          <cell r="H65" t="str">
            <v>105485-P.S.R. PLAN DE HORNOS</v>
          </cell>
          <cell r="I65">
            <v>53</v>
          </cell>
          <cell r="J65">
            <v>53</v>
          </cell>
        </row>
        <row r="66">
          <cell r="H66" t="str">
            <v>105486-P.S.R. TUNGA SUR</v>
          </cell>
          <cell r="I66">
            <v>22</v>
          </cell>
          <cell r="J66">
            <v>22</v>
          </cell>
        </row>
        <row r="67">
          <cell r="H67" t="str">
            <v>105487-P.S.R. CAÑAS UNO</v>
          </cell>
          <cell r="I67">
            <v>81</v>
          </cell>
          <cell r="J67">
            <v>81</v>
          </cell>
        </row>
        <row r="68">
          <cell r="H68" t="str">
            <v>105496-P.S.R. PINTACURA SUR</v>
          </cell>
          <cell r="I68">
            <v>22</v>
          </cell>
          <cell r="J68">
            <v>22</v>
          </cell>
        </row>
        <row r="69">
          <cell r="H69" t="str">
            <v>105504-P.S.R. SOCAVON</v>
          </cell>
          <cell r="I69">
            <v>25</v>
          </cell>
          <cell r="J69">
            <v>25</v>
          </cell>
        </row>
        <row r="70">
          <cell r="H70" t="str">
            <v>04202-CANELA</v>
          </cell>
          <cell r="I70">
            <v>454</v>
          </cell>
          <cell r="J70">
            <v>454</v>
          </cell>
        </row>
        <row r="71">
          <cell r="H71" t="str">
            <v>105309-CES. RURAL CANELA</v>
          </cell>
          <cell r="I71">
            <v>197</v>
          </cell>
          <cell r="J71">
            <v>197</v>
          </cell>
        </row>
        <row r="72">
          <cell r="H72" t="str">
            <v xml:space="preserve">105450-P.S.R. MINCHA NORTE            </v>
          </cell>
          <cell r="I72">
            <v>102</v>
          </cell>
          <cell r="J72">
            <v>102</v>
          </cell>
        </row>
        <row r="73">
          <cell r="H73" t="str">
            <v>105451-P.S.R. AGUA FRIA</v>
          </cell>
          <cell r="I73">
            <v>23</v>
          </cell>
          <cell r="J73">
            <v>23</v>
          </cell>
        </row>
        <row r="74">
          <cell r="H74" t="str">
            <v>105482-P.S.R. CANELA ALTA</v>
          </cell>
          <cell r="I74">
            <v>55</v>
          </cell>
          <cell r="J74">
            <v>55</v>
          </cell>
        </row>
        <row r="75">
          <cell r="H75" t="str">
            <v>105483-P.S.R. LOS RULOS</v>
          </cell>
          <cell r="I75">
            <v>9</v>
          </cell>
          <cell r="J75">
            <v>9</v>
          </cell>
        </row>
        <row r="76">
          <cell r="H76" t="str">
            <v>105484-P.S.R. HUENTELAUQUEN</v>
          </cell>
          <cell r="I76">
            <v>37</v>
          </cell>
          <cell r="J76">
            <v>37</v>
          </cell>
        </row>
        <row r="77">
          <cell r="H77" t="str">
            <v>105488-P.S.R. ESPIRITU SANTO</v>
          </cell>
          <cell r="I77">
            <v>6</v>
          </cell>
          <cell r="J77">
            <v>6</v>
          </cell>
        </row>
        <row r="78">
          <cell r="H78" t="str">
            <v>105493-P.S.R. MINCHA SUR</v>
          </cell>
          <cell r="I78">
            <v>14</v>
          </cell>
          <cell r="J78">
            <v>14</v>
          </cell>
        </row>
        <row r="79">
          <cell r="H79" t="str">
            <v>105497-P.S.R. JABONERIA</v>
          </cell>
          <cell r="I79">
            <v>7</v>
          </cell>
          <cell r="J79">
            <v>7</v>
          </cell>
        </row>
        <row r="80">
          <cell r="H80" t="str">
            <v>105498-P.S.R. QUEBRADA DE LINARES</v>
          </cell>
          <cell r="I80">
            <v>4</v>
          </cell>
          <cell r="J80">
            <v>4</v>
          </cell>
        </row>
        <row r="81">
          <cell r="H81" t="str">
            <v>04203-LOS VILOS</v>
          </cell>
          <cell r="I81">
            <v>827</v>
          </cell>
          <cell r="J81">
            <v>827</v>
          </cell>
        </row>
        <row r="82">
          <cell r="H82" t="str">
            <v>105108-HOSPITAL LOS VILOS</v>
          </cell>
          <cell r="I82">
            <v>519</v>
          </cell>
          <cell r="J82">
            <v>519</v>
          </cell>
        </row>
        <row r="83">
          <cell r="H83" t="str">
            <v xml:space="preserve">105478-P.S.R. CAIMANES                   </v>
          </cell>
          <cell r="I83">
            <v>152</v>
          </cell>
          <cell r="J83">
            <v>152</v>
          </cell>
        </row>
        <row r="84">
          <cell r="H84" t="str">
            <v>105479-P.S.R. GUANGUALI</v>
          </cell>
          <cell r="I84">
            <v>36</v>
          </cell>
          <cell r="J84">
            <v>36</v>
          </cell>
        </row>
        <row r="85">
          <cell r="H85" t="str">
            <v>105480-P.S.R. QUILIMARI</v>
          </cell>
          <cell r="I85">
            <v>69</v>
          </cell>
          <cell r="J85">
            <v>69</v>
          </cell>
        </row>
        <row r="86">
          <cell r="H86" t="str">
            <v>105481-P.S.R. TILAMA</v>
          </cell>
          <cell r="I86">
            <v>25</v>
          </cell>
          <cell r="J86">
            <v>25</v>
          </cell>
        </row>
        <row r="87">
          <cell r="H87" t="str">
            <v>105511-P.S.R. LOS CONDORES</v>
          </cell>
          <cell r="I87">
            <v>26</v>
          </cell>
          <cell r="J87">
            <v>26</v>
          </cell>
        </row>
        <row r="88">
          <cell r="H88" t="str">
            <v>04204-SALAMANCA</v>
          </cell>
          <cell r="I88">
            <v>1198</v>
          </cell>
          <cell r="J88">
            <v>1198</v>
          </cell>
        </row>
        <row r="89">
          <cell r="H89" t="str">
            <v>105104-HOSPITAL SALAMANCA</v>
          </cell>
          <cell r="I89">
            <v>507</v>
          </cell>
          <cell r="J89">
            <v>507</v>
          </cell>
        </row>
        <row r="90">
          <cell r="H90" t="str">
            <v xml:space="preserve">105452-P.S.R. CUNCUMEN                 </v>
          </cell>
          <cell r="I90">
            <v>327</v>
          </cell>
          <cell r="J90">
            <v>327</v>
          </cell>
        </row>
        <row r="91">
          <cell r="H91" t="str">
            <v>105453-P.S.R. TRANQUILLA</v>
          </cell>
          <cell r="I91">
            <v>43</v>
          </cell>
          <cell r="J91">
            <v>43</v>
          </cell>
        </row>
        <row r="92">
          <cell r="H92" t="str">
            <v>105454-P.S.R. CUNLAGUA</v>
          </cell>
          <cell r="I92">
            <v>18</v>
          </cell>
          <cell r="J92">
            <v>18</v>
          </cell>
        </row>
        <row r="93">
          <cell r="H93" t="str">
            <v>105455-P.S.R. CHILLEPIN</v>
          </cell>
          <cell r="I93">
            <v>49</v>
          </cell>
          <cell r="J93">
            <v>49</v>
          </cell>
        </row>
        <row r="94">
          <cell r="H94" t="str">
            <v>105456-P.S.R. LLIMPO</v>
          </cell>
          <cell r="I94">
            <v>55</v>
          </cell>
          <cell r="J94">
            <v>55</v>
          </cell>
        </row>
        <row r="95">
          <cell r="H95" t="str">
            <v>105457-P.S.R. SAN AGUSTIN</v>
          </cell>
          <cell r="I95">
            <v>47</v>
          </cell>
          <cell r="J95">
            <v>47</v>
          </cell>
        </row>
        <row r="96">
          <cell r="H96" t="str">
            <v>105458-P.S.R. TAHUINCO</v>
          </cell>
          <cell r="I96">
            <v>36</v>
          </cell>
          <cell r="J96">
            <v>36</v>
          </cell>
        </row>
        <row r="97">
          <cell r="H97" t="str">
            <v>105491-P.S.R. QUELEN BAJO</v>
          </cell>
          <cell r="I97">
            <v>50</v>
          </cell>
          <cell r="J97">
            <v>50</v>
          </cell>
        </row>
        <row r="98">
          <cell r="H98" t="str">
            <v>105492-P.S.R. CAMISA</v>
          </cell>
          <cell r="I98">
            <v>35</v>
          </cell>
          <cell r="J98">
            <v>35</v>
          </cell>
        </row>
        <row r="99">
          <cell r="H99" t="str">
            <v>105501-P.S.R. ARBOLEDA GRANDE</v>
          </cell>
          <cell r="I99">
            <v>31</v>
          </cell>
          <cell r="J99">
            <v>31</v>
          </cell>
        </row>
        <row r="100">
          <cell r="H100" t="str">
            <v>04301-OVALLE</v>
          </cell>
          <cell r="I100">
            <v>4093</v>
          </cell>
          <cell r="J100">
            <v>4093</v>
          </cell>
        </row>
        <row r="101">
          <cell r="H101" t="str">
            <v>105315-CES. RURAL C. DE TAMAYA</v>
          </cell>
          <cell r="I101">
            <v>260</v>
          </cell>
          <cell r="J101">
            <v>260</v>
          </cell>
        </row>
        <row r="102">
          <cell r="H102" t="str">
            <v>105317-CES. JORGE JORDAN D.</v>
          </cell>
          <cell r="I102">
            <v>1140</v>
          </cell>
          <cell r="J102">
            <v>1140</v>
          </cell>
        </row>
        <row r="103">
          <cell r="H103" t="str">
            <v>105322-CES. MARCOS MACUADA</v>
          </cell>
          <cell r="I103">
            <v>1287</v>
          </cell>
          <cell r="J103">
            <v>1287</v>
          </cell>
        </row>
        <row r="104">
          <cell r="H104" t="str">
            <v>105324-CES. SOTAQUI</v>
          </cell>
          <cell r="I104">
            <v>241</v>
          </cell>
          <cell r="J104">
            <v>241</v>
          </cell>
        </row>
        <row r="105">
          <cell r="H105" t="str">
            <v>105415-P.S.R. BARRAZA</v>
          </cell>
          <cell r="I105">
            <v>75</v>
          </cell>
          <cell r="J105">
            <v>75</v>
          </cell>
        </row>
        <row r="106">
          <cell r="H106" t="str">
            <v xml:space="preserve">105416-P.S.R. CAMARICO                  </v>
          </cell>
          <cell r="I106">
            <v>107</v>
          </cell>
          <cell r="J106">
            <v>107</v>
          </cell>
        </row>
        <row r="107">
          <cell r="H107" t="str">
            <v>105417-P.S.R. ALCONES BAJOS</v>
          </cell>
          <cell r="I107">
            <v>46</v>
          </cell>
          <cell r="J107">
            <v>46</v>
          </cell>
        </row>
        <row r="108">
          <cell r="H108" t="str">
            <v>105419-P.S.R. LAS SOSSAS</v>
          </cell>
          <cell r="I108">
            <v>28</v>
          </cell>
          <cell r="J108">
            <v>28</v>
          </cell>
        </row>
        <row r="109">
          <cell r="H109" t="str">
            <v>105420-P.S.R. LIMARI</v>
          </cell>
          <cell r="I109">
            <v>153</v>
          </cell>
          <cell r="J109">
            <v>153</v>
          </cell>
        </row>
        <row r="110">
          <cell r="H110" t="str">
            <v>105422-P.S.R. HORNILLOS</v>
          </cell>
          <cell r="I110">
            <v>29</v>
          </cell>
          <cell r="J110">
            <v>29</v>
          </cell>
        </row>
        <row r="111">
          <cell r="H111" t="str">
            <v>105437-P.S.R. CHALINGA</v>
          </cell>
          <cell r="I111">
            <v>48</v>
          </cell>
          <cell r="J111">
            <v>48</v>
          </cell>
        </row>
        <row r="112">
          <cell r="H112" t="str">
            <v>105439-P.S.R. CERRO BLANCO</v>
          </cell>
          <cell r="I112">
            <v>16</v>
          </cell>
          <cell r="J112">
            <v>16</v>
          </cell>
        </row>
        <row r="113">
          <cell r="H113" t="str">
            <v>105507-P.S.R. HUAMALATA</v>
          </cell>
          <cell r="I113">
            <v>103</v>
          </cell>
          <cell r="J113">
            <v>103</v>
          </cell>
        </row>
        <row r="114">
          <cell r="H114" t="str">
            <v>105510-P.S.R. RECOLETA</v>
          </cell>
          <cell r="I114">
            <v>88</v>
          </cell>
          <cell r="J114">
            <v>88</v>
          </cell>
        </row>
        <row r="115">
          <cell r="H115" t="str">
            <v>105722-CECOF SAN JOSE DE LA DEHESA</v>
          </cell>
          <cell r="I115">
            <v>259</v>
          </cell>
          <cell r="J115">
            <v>259</v>
          </cell>
        </row>
        <row r="116">
          <cell r="H116" t="str">
            <v>105723-CECOF LIMARI</v>
          </cell>
          <cell r="I116">
            <v>149</v>
          </cell>
          <cell r="J116">
            <v>149</v>
          </cell>
        </row>
        <row r="117">
          <cell r="H117" t="str">
            <v>200258-CECOF LOS COPIHUES</v>
          </cell>
          <cell r="I117">
            <v>64</v>
          </cell>
          <cell r="J117">
            <v>64</v>
          </cell>
        </row>
        <row r="118">
          <cell r="H118" t="str">
            <v>04302-COMBARBALÁ</v>
          </cell>
          <cell r="I118">
            <v>582</v>
          </cell>
          <cell r="J118">
            <v>582</v>
          </cell>
        </row>
        <row r="119">
          <cell r="H119" t="str">
            <v>105105-HOSPITAL COMBARBALA</v>
          </cell>
          <cell r="I119">
            <v>261</v>
          </cell>
          <cell r="J119">
            <v>261</v>
          </cell>
        </row>
        <row r="120">
          <cell r="H120" t="str">
            <v>105433-P.S.R. SAN LORENZO</v>
          </cell>
          <cell r="I120">
            <v>3</v>
          </cell>
          <cell r="J120">
            <v>3</v>
          </cell>
        </row>
        <row r="121">
          <cell r="H121" t="str">
            <v>105434-P.S.R. SAN MARCOS</v>
          </cell>
          <cell r="I121">
            <v>47</v>
          </cell>
          <cell r="J121">
            <v>47</v>
          </cell>
        </row>
        <row r="122">
          <cell r="H122" t="str">
            <v>105441-P.S.R. MANQUEHUA</v>
          </cell>
          <cell r="I122">
            <v>23</v>
          </cell>
          <cell r="J122">
            <v>23</v>
          </cell>
        </row>
        <row r="123">
          <cell r="H123" t="str">
            <v xml:space="preserve">105459-P.S.R. BARRANCAS                </v>
          </cell>
          <cell r="I123">
            <v>31</v>
          </cell>
          <cell r="J123">
            <v>31</v>
          </cell>
        </row>
        <row r="124">
          <cell r="H124" t="str">
            <v>105460-P.S.R. COGOTI 18</v>
          </cell>
          <cell r="I124">
            <v>52</v>
          </cell>
          <cell r="J124">
            <v>52</v>
          </cell>
        </row>
        <row r="125">
          <cell r="H125" t="str">
            <v>105461-P.S.R. EL HUACHO</v>
          </cell>
          <cell r="I125">
            <v>10</v>
          </cell>
          <cell r="J125">
            <v>10</v>
          </cell>
        </row>
        <row r="126">
          <cell r="H126" t="str">
            <v>105462-P.S.R. EL SAUCE</v>
          </cell>
          <cell r="I126">
            <v>22</v>
          </cell>
          <cell r="J126">
            <v>22</v>
          </cell>
        </row>
        <row r="127">
          <cell r="H127" t="str">
            <v>105463-P.S.R. QUILITAPIA</v>
          </cell>
          <cell r="I127">
            <v>51</v>
          </cell>
          <cell r="J127">
            <v>51</v>
          </cell>
        </row>
        <row r="128">
          <cell r="H128" t="str">
            <v>105464-P.S.R. LA LIGUA</v>
          </cell>
          <cell r="I128">
            <v>30</v>
          </cell>
          <cell r="J128">
            <v>30</v>
          </cell>
        </row>
        <row r="129">
          <cell r="H129" t="str">
            <v>105465-P.S.R. RAMADILLA</v>
          </cell>
          <cell r="I129">
            <v>20</v>
          </cell>
          <cell r="J129">
            <v>20</v>
          </cell>
        </row>
        <row r="130">
          <cell r="H130" t="str">
            <v>105466-P.S.R. VALLE HERMOSO</v>
          </cell>
          <cell r="I130">
            <v>13</v>
          </cell>
          <cell r="J130">
            <v>13</v>
          </cell>
        </row>
        <row r="131">
          <cell r="H131" t="str">
            <v>105490-P.S.R. EL DURAZNO</v>
          </cell>
          <cell r="I131">
            <v>19</v>
          </cell>
          <cell r="J131">
            <v>19</v>
          </cell>
        </row>
        <row r="132">
          <cell r="H132" t="str">
            <v>04304-MONTE PATRIA</v>
          </cell>
          <cell r="I132">
            <v>1223</v>
          </cell>
          <cell r="J132">
            <v>1223</v>
          </cell>
        </row>
        <row r="133">
          <cell r="H133" t="str">
            <v>105307-CES. RURAL MONTE PATRIA</v>
          </cell>
          <cell r="I133">
            <v>324</v>
          </cell>
          <cell r="J133">
            <v>324</v>
          </cell>
        </row>
        <row r="134">
          <cell r="H134" t="str">
            <v>105311-CES. RURAL CHAÑARAL ALTO</v>
          </cell>
          <cell r="I134">
            <v>156</v>
          </cell>
          <cell r="J134">
            <v>156</v>
          </cell>
        </row>
        <row r="135">
          <cell r="H135" t="str">
            <v>105312-CES. RURAL CAREN</v>
          </cell>
          <cell r="I135">
            <v>121</v>
          </cell>
          <cell r="J135">
            <v>121</v>
          </cell>
        </row>
        <row r="136">
          <cell r="H136" t="str">
            <v>105318-CES. RURAL EL PALQUI</v>
          </cell>
          <cell r="I136">
            <v>364</v>
          </cell>
          <cell r="J136">
            <v>364</v>
          </cell>
        </row>
        <row r="137">
          <cell r="H137" t="str">
            <v>105425-P.S.R. CHILECITO</v>
          </cell>
          <cell r="I137">
            <v>17</v>
          </cell>
          <cell r="J137">
            <v>17</v>
          </cell>
        </row>
        <row r="138">
          <cell r="H138" t="str">
            <v>105427-P.S.R. HACIENDA VALDIVIA</v>
          </cell>
          <cell r="I138">
            <v>35</v>
          </cell>
          <cell r="J138">
            <v>35</v>
          </cell>
        </row>
        <row r="139">
          <cell r="H139" t="str">
            <v>105428-P.S.R. HUATULAME</v>
          </cell>
          <cell r="I139">
            <v>34</v>
          </cell>
          <cell r="J139">
            <v>34</v>
          </cell>
        </row>
        <row r="140">
          <cell r="H140" t="str">
            <v>105430-P.S.R. MIALQUI</v>
          </cell>
          <cell r="I140">
            <v>16</v>
          </cell>
          <cell r="J140">
            <v>16</v>
          </cell>
        </row>
        <row r="141">
          <cell r="H141" t="str">
            <v>105431-P.S.R. PEDREGAL</v>
          </cell>
          <cell r="I141">
            <v>31</v>
          </cell>
          <cell r="J141">
            <v>31</v>
          </cell>
        </row>
        <row r="142">
          <cell r="H142" t="str">
            <v>105432-P.S.R. RAPEL</v>
          </cell>
          <cell r="I142">
            <v>38</v>
          </cell>
          <cell r="J142">
            <v>38</v>
          </cell>
        </row>
        <row r="143">
          <cell r="H143" t="str">
            <v>105435-P.S.R. TULAHUEN</v>
          </cell>
          <cell r="I143">
            <v>49</v>
          </cell>
          <cell r="J143">
            <v>49</v>
          </cell>
        </row>
        <row r="144">
          <cell r="H144" t="str">
            <v>105436-P.S.R. EL MAITEN</v>
          </cell>
          <cell r="I144">
            <v>17</v>
          </cell>
          <cell r="J144">
            <v>17</v>
          </cell>
        </row>
        <row r="145">
          <cell r="H145" t="str">
            <v>105489-P.S.R. RAMADAS DE TULAHUEN</v>
          </cell>
          <cell r="I145">
            <v>21</v>
          </cell>
          <cell r="J145">
            <v>21</v>
          </cell>
        </row>
        <row r="146">
          <cell r="H146" t="str">
            <v>04304-PUNITAQUI</v>
          </cell>
          <cell r="I146">
            <v>703</v>
          </cell>
          <cell r="J146">
            <v>703</v>
          </cell>
        </row>
        <row r="147">
          <cell r="H147" t="str">
            <v>105308-CES. RURAL PUNITAQUI</v>
          </cell>
          <cell r="I147">
            <v>589</v>
          </cell>
          <cell r="J147">
            <v>589</v>
          </cell>
        </row>
        <row r="148">
          <cell r="H148" t="str">
            <v>105440-P.S.R. DIVISADERO</v>
          </cell>
          <cell r="I148">
            <v>91</v>
          </cell>
          <cell r="J148">
            <v>91</v>
          </cell>
        </row>
        <row r="149">
          <cell r="H149" t="str">
            <v>105442-P.S.R. SAN PEDRO DE QUILES</v>
          </cell>
          <cell r="I149">
            <v>12</v>
          </cell>
          <cell r="J149">
            <v>12</v>
          </cell>
        </row>
        <row r="150">
          <cell r="H150" t="str">
            <v xml:space="preserve">105508-P.S.R. EL PARRAL DE QUILES  </v>
          </cell>
          <cell r="I150">
            <v>11</v>
          </cell>
          <cell r="J150">
            <v>11</v>
          </cell>
        </row>
        <row r="151">
          <cell r="H151" t="str">
            <v>04305-RIO HURTADO</v>
          </cell>
          <cell r="I151">
            <v>252</v>
          </cell>
          <cell r="J151">
            <v>252</v>
          </cell>
        </row>
        <row r="152">
          <cell r="H152" t="str">
            <v>105310-CES. RURAL PICHASCA</v>
          </cell>
          <cell r="I152">
            <v>100</v>
          </cell>
          <cell r="J152">
            <v>100</v>
          </cell>
        </row>
        <row r="153">
          <cell r="H153" t="str">
            <v>105409-P.S.R. EL CHAÑAR</v>
          </cell>
          <cell r="I153">
            <v>6</v>
          </cell>
          <cell r="J153">
            <v>6</v>
          </cell>
        </row>
        <row r="154">
          <cell r="H154" t="str">
            <v>105410-P.S.R. HURTADO</v>
          </cell>
          <cell r="I154">
            <v>30</v>
          </cell>
          <cell r="J154">
            <v>30</v>
          </cell>
        </row>
        <row r="155">
          <cell r="H155" t="str">
            <v>105411-P.S.R. LAS BREAS</v>
          </cell>
          <cell r="I155">
            <v>15</v>
          </cell>
          <cell r="J155">
            <v>15</v>
          </cell>
        </row>
        <row r="156">
          <cell r="H156" t="str">
            <v>105413-P.S.R. SAMO ALTO</v>
          </cell>
          <cell r="I156">
            <v>41</v>
          </cell>
          <cell r="J156">
            <v>41</v>
          </cell>
        </row>
        <row r="157">
          <cell r="H157" t="str">
            <v>105414-P.S.R. SERON</v>
          </cell>
          <cell r="I157">
            <v>37</v>
          </cell>
          <cell r="J157">
            <v>37</v>
          </cell>
        </row>
        <row r="158">
          <cell r="H158" t="str">
            <v>105503-P.S.R. TABAQUEROS</v>
          </cell>
          <cell r="I158">
            <v>23</v>
          </cell>
          <cell r="J158">
            <v>23</v>
          </cell>
        </row>
        <row r="159">
          <cell r="H159" t="str">
            <v>Total general</v>
          </cell>
          <cell r="I159">
            <v>26733</v>
          </cell>
          <cell r="J159">
            <v>26733</v>
          </cell>
        </row>
      </sheetData>
      <sheetData sheetId="15"/>
      <sheetData sheetId="16"/>
      <sheetData sheetId="17"/>
      <sheetData sheetId="18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2176</v>
          </cell>
          <cell r="J5">
            <v>2176</v>
          </cell>
        </row>
        <row r="6">
          <cell r="H6" t="str">
            <v>105300-CES. CARDENAL CARO</v>
          </cell>
          <cell r="I6">
            <v>242</v>
          </cell>
          <cell r="J6">
            <v>242</v>
          </cell>
        </row>
        <row r="7">
          <cell r="H7" t="str">
            <v>105301-CES. LAS COMPAÑIAS</v>
          </cell>
          <cell r="I7">
            <v>261</v>
          </cell>
          <cell r="J7">
            <v>261</v>
          </cell>
        </row>
        <row r="8">
          <cell r="H8" t="str">
            <v>105302-CES. PEDRO AGUIRRE C.</v>
          </cell>
          <cell r="I8">
            <v>396</v>
          </cell>
          <cell r="J8">
            <v>396</v>
          </cell>
        </row>
        <row r="9">
          <cell r="H9" t="str">
            <v>105313-CES. SCHAFFHAUSER</v>
          </cell>
          <cell r="I9">
            <v>328</v>
          </cell>
          <cell r="J9">
            <v>328</v>
          </cell>
        </row>
        <row r="10">
          <cell r="H10" t="str">
            <v>105319-CES. CARDENAL R.S.H.</v>
          </cell>
          <cell r="I10">
            <v>340</v>
          </cell>
          <cell r="J10">
            <v>340</v>
          </cell>
        </row>
        <row r="11">
          <cell r="H11" t="str">
            <v>105325-CESFAM JUAN PABLO II</v>
          </cell>
          <cell r="I11">
            <v>433</v>
          </cell>
          <cell r="J11">
            <v>433</v>
          </cell>
        </row>
        <row r="12">
          <cell r="H12" t="str">
            <v xml:space="preserve">105400-P.S.R. ALGARROBITO            </v>
          </cell>
          <cell r="I12">
            <v>37</v>
          </cell>
          <cell r="J12">
            <v>37</v>
          </cell>
        </row>
        <row r="13">
          <cell r="H13" t="str">
            <v>105401-P.S.R. LAS ROJAS</v>
          </cell>
          <cell r="I13">
            <v>9</v>
          </cell>
          <cell r="J13">
            <v>9</v>
          </cell>
        </row>
        <row r="14">
          <cell r="H14" t="str">
            <v>105402-P.S.R. EL ROMERO</v>
          </cell>
          <cell r="I14">
            <v>9</v>
          </cell>
          <cell r="J14">
            <v>9</v>
          </cell>
        </row>
        <row r="15">
          <cell r="H15" t="str">
            <v>105499-P.S.R. LAMBERT</v>
          </cell>
          <cell r="I15">
            <v>15</v>
          </cell>
          <cell r="J15">
            <v>15</v>
          </cell>
        </row>
        <row r="16">
          <cell r="H16" t="str">
            <v>105700-CECOF VILLA EL INDIO</v>
          </cell>
          <cell r="I16">
            <v>26</v>
          </cell>
          <cell r="J16">
            <v>26</v>
          </cell>
        </row>
        <row r="17">
          <cell r="H17" t="str">
            <v>105701-CECOF VILLA ALEMANIA</v>
          </cell>
          <cell r="I17">
            <v>21</v>
          </cell>
          <cell r="J17">
            <v>21</v>
          </cell>
        </row>
        <row r="18">
          <cell r="H18" t="str">
            <v>105702-CECOF VILLA LAMBERT</v>
          </cell>
          <cell r="I18">
            <v>59</v>
          </cell>
          <cell r="J18">
            <v>59</v>
          </cell>
        </row>
        <row r="19">
          <cell r="H19" t="str">
            <v>04102-COQUIMBO</v>
          </cell>
          <cell r="I19">
            <v>2268</v>
          </cell>
          <cell r="J19">
            <v>2268</v>
          </cell>
        </row>
        <row r="20">
          <cell r="H20" t="str">
            <v>105303-CES. SAN JUAN</v>
          </cell>
          <cell r="I20">
            <v>370</v>
          </cell>
          <cell r="J20">
            <v>370</v>
          </cell>
        </row>
        <row r="21">
          <cell r="H21" t="str">
            <v>105304-CES. SANTA CECILIA</v>
          </cell>
          <cell r="I21">
            <v>397</v>
          </cell>
          <cell r="J21">
            <v>397</v>
          </cell>
        </row>
        <row r="22">
          <cell r="H22" t="str">
            <v>105305-CES. TIERRAS BLANCAS</v>
          </cell>
          <cell r="I22">
            <v>661</v>
          </cell>
          <cell r="J22">
            <v>661</v>
          </cell>
        </row>
        <row r="23">
          <cell r="H23" t="str">
            <v>105321-CES. RURAL  TONGOY</v>
          </cell>
          <cell r="I23">
            <v>96</v>
          </cell>
          <cell r="J23">
            <v>96</v>
          </cell>
        </row>
        <row r="24">
          <cell r="H24" t="str">
            <v>105323-CES. DR. SERGIO AGUILAR</v>
          </cell>
          <cell r="I24">
            <v>544</v>
          </cell>
          <cell r="J24">
            <v>544</v>
          </cell>
        </row>
        <row r="25">
          <cell r="H25" t="str">
            <v xml:space="preserve">105404-P.S.R. EL TANGUE                         </v>
          </cell>
          <cell r="I25">
            <v>21</v>
          </cell>
          <cell r="J25">
            <v>21</v>
          </cell>
        </row>
        <row r="26">
          <cell r="H26" t="str">
            <v>105405-P.S.R. GUANAQUEROS</v>
          </cell>
          <cell r="I26">
            <v>21</v>
          </cell>
          <cell r="J26">
            <v>21</v>
          </cell>
        </row>
        <row r="27">
          <cell r="H27" t="str">
            <v>105406-P.S.R. PAN DE AZUCAR</v>
          </cell>
          <cell r="I27">
            <v>82</v>
          </cell>
          <cell r="J27">
            <v>82</v>
          </cell>
        </row>
        <row r="28">
          <cell r="H28" t="str">
            <v>105407-P.S.R. TAMBILLOS</v>
          </cell>
          <cell r="I28">
            <v>14</v>
          </cell>
          <cell r="J28">
            <v>14</v>
          </cell>
        </row>
        <row r="29">
          <cell r="H29" t="str">
            <v>105705-CECOF EL ALBA</v>
          </cell>
          <cell r="I29">
            <v>62</v>
          </cell>
          <cell r="J29">
            <v>62</v>
          </cell>
        </row>
        <row r="30">
          <cell r="H30" t="str">
            <v>04103-ANDACOLLO</v>
          </cell>
          <cell r="I30">
            <v>132</v>
          </cell>
          <cell r="J30">
            <v>132</v>
          </cell>
        </row>
        <row r="31">
          <cell r="H31" t="str">
            <v>105106-HOSPITAL ANDACOLLO</v>
          </cell>
          <cell r="I31">
            <v>132</v>
          </cell>
          <cell r="J31">
            <v>132</v>
          </cell>
        </row>
        <row r="32">
          <cell r="H32" t="str">
            <v>04104-LA HIGUERA</v>
          </cell>
          <cell r="I32">
            <v>60</v>
          </cell>
          <cell r="J32">
            <v>60</v>
          </cell>
        </row>
        <row r="33">
          <cell r="H33" t="str">
            <v>105314-CES. LA HIGUERA</v>
          </cell>
          <cell r="I33">
            <v>26</v>
          </cell>
          <cell r="J33">
            <v>26</v>
          </cell>
        </row>
        <row r="34">
          <cell r="H34" t="str">
            <v xml:space="preserve">105500-P.S.R. CALETA HORNOS        </v>
          </cell>
          <cell r="I34">
            <v>14</v>
          </cell>
          <cell r="J34">
            <v>14</v>
          </cell>
        </row>
        <row r="35">
          <cell r="H35" t="str">
            <v>105505-P.S.R. LOS CHOROS</v>
          </cell>
          <cell r="I35">
            <v>2</v>
          </cell>
          <cell r="J35">
            <v>2</v>
          </cell>
        </row>
        <row r="36">
          <cell r="H36" t="str">
            <v>105506-P.S.R. EL TRAPICHE</v>
          </cell>
          <cell r="I36">
            <v>18</v>
          </cell>
          <cell r="J36">
            <v>18</v>
          </cell>
        </row>
        <row r="37">
          <cell r="H37" t="str">
            <v>04105-PAIHUANO</v>
          </cell>
          <cell r="I37">
            <v>49</v>
          </cell>
          <cell r="J37">
            <v>49</v>
          </cell>
        </row>
        <row r="38">
          <cell r="H38" t="str">
            <v>105306-CES. PAIHUANO</v>
          </cell>
          <cell r="I38">
            <v>16</v>
          </cell>
          <cell r="J38">
            <v>16</v>
          </cell>
        </row>
        <row r="39">
          <cell r="H39" t="str">
            <v>105475-P.S.R. HORCON</v>
          </cell>
          <cell r="I39">
            <v>7</v>
          </cell>
          <cell r="J39">
            <v>7</v>
          </cell>
        </row>
        <row r="40">
          <cell r="H40" t="str">
            <v>105476-P.S.R. MONTE GRANDE</v>
          </cell>
          <cell r="I40">
            <v>9</v>
          </cell>
          <cell r="J40">
            <v>9</v>
          </cell>
        </row>
        <row r="41">
          <cell r="H41" t="str">
            <v>105477-P.S.R. PISCO ELQUI</v>
          </cell>
          <cell r="I41">
            <v>17</v>
          </cell>
          <cell r="J41">
            <v>17</v>
          </cell>
        </row>
        <row r="42">
          <cell r="H42" t="str">
            <v>04106-VICUÑA</v>
          </cell>
          <cell r="I42">
            <v>363</v>
          </cell>
          <cell r="J42">
            <v>363</v>
          </cell>
        </row>
        <row r="43">
          <cell r="H43" t="str">
            <v>105107-HOSPITAL VICUÑA</v>
          </cell>
          <cell r="I43">
            <v>213</v>
          </cell>
          <cell r="J43">
            <v>213</v>
          </cell>
        </row>
        <row r="44">
          <cell r="H44" t="str">
            <v>105467-P.S.R. DIAGUITAS</v>
          </cell>
          <cell r="I44">
            <v>13</v>
          </cell>
          <cell r="J44">
            <v>13</v>
          </cell>
        </row>
        <row r="45">
          <cell r="H45" t="str">
            <v>105468-P.S.R. EL MOLLE</v>
          </cell>
          <cell r="I45">
            <v>14</v>
          </cell>
          <cell r="J45">
            <v>14</v>
          </cell>
        </row>
        <row r="46">
          <cell r="H46" t="str">
            <v>105469-P.S.R. EL TAMBO</v>
          </cell>
          <cell r="I46">
            <v>17</v>
          </cell>
          <cell r="J46">
            <v>17</v>
          </cell>
        </row>
        <row r="47">
          <cell r="H47" t="str">
            <v>105470-P.S.R. HUANTA</v>
          </cell>
          <cell r="I47">
            <v>1</v>
          </cell>
          <cell r="J47">
            <v>1</v>
          </cell>
        </row>
        <row r="48">
          <cell r="H48" t="str">
            <v>105471-P.S.R. PERALILLO</v>
          </cell>
          <cell r="I48">
            <v>20</v>
          </cell>
          <cell r="J48">
            <v>20</v>
          </cell>
        </row>
        <row r="49">
          <cell r="H49" t="str">
            <v>105472-P.S.R. RIVADAVIA</v>
          </cell>
          <cell r="I49">
            <v>9</v>
          </cell>
          <cell r="J49">
            <v>9</v>
          </cell>
        </row>
        <row r="50">
          <cell r="H50" t="str">
            <v>105473-P.S.R. TALCUNA</v>
          </cell>
          <cell r="I50">
            <v>23</v>
          </cell>
          <cell r="J50">
            <v>23</v>
          </cell>
        </row>
        <row r="51">
          <cell r="H51" t="str">
            <v>105474-P.S.R. CHAPILCA</v>
          </cell>
          <cell r="I51">
            <v>4</v>
          </cell>
          <cell r="J51">
            <v>4</v>
          </cell>
        </row>
        <row r="52">
          <cell r="H52" t="str">
            <v>105502-P.S.R. CALINGASTA</v>
          </cell>
          <cell r="I52">
            <v>43</v>
          </cell>
          <cell r="J52">
            <v>43</v>
          </cell>
        </row>
        <row r="53">
          <cell r="H53" t="str">
            <v>105509-P.S.R. GUALLIGUAICA</v>
          </cell>
          <cell r="I53">
            <v>6</v>
          </cell>
          <cell r="J53">
            <v>6</v>
          </cell>
        </row>
        <row r="54">
          <cell r="H54" t="str">
            <v>04201-ILLAPEL</v>
          </cell>
          <cell r="I54">
            <v>401</v>
          </cell>
          <cell r="J54">
            <v>401</v>
          </cell>
        </row>
        <row r="55">
          <cell r="H55" t="str">
            <v>105103-HOSPITAL ILLAPEL</v>
          </cell>
          <cell r="I55">
            <v>171</v>
          </cell>
          <cell r="J55">
            <v>171</v>
          </cell>
        </row>
        <row r="56">
          <cell r="H56" t="str">
            <v>105326-CESFAM SAN RAFAEL</v>
          </cell>
          <cell r="I56">
            <v>140</v>
          </cell>
          <cell r="J56">
            <v>140</v>
          </cell>
        </row>
        <row r="57">
          <cell r="H57" t="str">
            <v xml:space="preserve">105443-P.S.R. CARCAMO                   </v>
          </cell>
          <cell r="I57">
            <v>9</v>
          </cell>
          <cell r="J57">
            <v>9</v>
          </cell>
        </row>
        <row r="58">
          <cell r="H58" t="str">
            <v>105444-P.S.R. HUINTIL</v>
          </cell>
          <cell r="I58">
            <v>7</v>
          </cell>
          <cell r="J58">
            <v>7</v>
          </cell>
        </row>
        <row r="59">
          <cell r="H59" t="str">
            <v>105445-P.S.R. LIMAHUIDA</v>
          </cell>
          <cell r="I59">
            <v>8</v>
          </cell>
          <cell r="J59">
            <v>8</v>
          </cell>
        </row>
        <row r="60">
          <cell r="H60" t="str">
            <v>105446-P.S.R. MATANCILLA</v>
          </cell>
          <cell r="I60">
            <v>1</v>
          </cell>
          <cell r="J60">
            <v>1</v>
          </cell>
        </row>
        <row r="61">
          <cell r="H61" t="str">
            <v>105447-P.S.R. PERALILLO</v>
          </cell>
          <cell r="I61">
            <v>9</v>
          </cell>
          <cell r="J61">
            <v>9</v>
          </cell>
        </row>
        <row r="62">
          <cell r="H62" t="str">
            <v>105448-P.S.R. SANTA VIRGINIA</v>
          </cell>
          <cell r="I62">
            <v>5</v>
          </cell>
          <cell r="J62">
            <v>5</v>
          </cell>
        </row>
        <row r="63">
          <cell r="H63" t="str">
            <v>105449-P.S.R. TUNGA NORTE</v>
          </cell>
          <cell r="I63">
            <v>0</v>
          </cell>
          <cell r="J63">
            <v>0</v>
          </cell>
        </row>
        <row r="64">
          <cell r="H64" t="str">
            <v>105485-P.S.R. PLAN DE HORNOS</v>
          </cell>
          <cell r="I64">
            <v>10</v>
          </cell>
          <cell r="J64">
            <v>10</v>
          </cell>
        </row>
        <row r="65">
          <cell r="H65" t="str">
            <v>105486-P.S.R. TUNGA SUR</v>
          </cell>
          <cell r="I65">
            <v>0</v>
          </cell>
          <cell r="J65">
            <v>0</v>
          </cell>
        </row>
        <row r="66">
          <cell r="H66" t="str">
            <v>105487-P.S.R. CAÑAS UNO</v>
          </cell>
          <cell r="I66">
            <v>33</v>
          </cell>
          <cell r="J66">
            <v>33</v>
          </cell>
        </row>
        <row r="67">
          <cell r="H67" t="str">
            <v>105496-P.S.R. PINTACURA SUR</v>
          </cell>
          <cell r="I67">
            <v>5</v>
          </cell>
          <cell r="J67">
            <v>5</v>
          </cell>
        </row>
        <row r="68">
          <cell r="H68" t="str">
            <v>105504-P.S.R. SOCAVON</v>
          </cell>
          <cell r="I68">
            <v>3</v>
          </cell>
          <cell r="J68">
            <v>3</v>
          </cell>
        </row>
        <row r="69">
          <cell r="H69" t="str">
            <v>04202-CANELA</v>
          </cell>
          <cell r="I69">
            <v>100</v>
          </cell>
          <cell r="J69">
            <v>100</v>
          </cell>
        </row>
        <row r="70">
          <cell r="H70" t="str">
            <v>105309-CES. RURAL CANELA</v>
          </cell>
          <cell r="I70">
            <v>65</v>
          </cell>
          <cell r="J70">
            <v>65</v>
          </cell>
        </row>
        <row r="71">
          <cell r="H71" t="str">
            <v xml:space="preserve">105450-P.S.R. MINCHA NORTE            </v>
          </cell>
          <cell r="I71">
            <v>6</v>
          </cell>
          <cell r="J71">
            <v>6</v>
          </cell>
        </row>
        <row r="72">
          <cell r="H72" t="str">
            <v>105451-P.S.R. AGUA FRIA</v>
          </cell>
          <cell r="I72">
            <v>2</v>
          </cell>
          <cell r="J72">
            <v>2</v>
          </cell>
        </row>
        <row r="73">
          <cell r="H73" t="str">
            <v>105482-P.S.R. CANELA ALTA</v>
          </cell>
          <cell r="I73">
            <v>8</v>
          </cell>
          <cell r="J73">
            <v>8</v>
          </cell>
        </row>
        <row r="74">
          <cell r="H74" t="str">
            <v>105483-P.S.R. LOS RULOS</v>
          </cell>
          <cell r="I74">
            <v>4</v>
          </cell>
          <cell r="J74">
            <v>4</v>
          </cell>
        </row>
        <row r="75">
          <cell r="H75" t="str">
            <v>105484-P.S.R. HUENTELAUQUEN</v>
          </cell>
          <cell r="I75">
            <v>13</v>
          </cell>
          <cell r="J75">
            <v>13</v>
          </cell>
        </row>
        <row r="76">
          <cell r="H76" t="str">
            <v>105488-P.S.R. ESPIRITU SANTO</v>
          </cell>
          <cell r="I76">
            <v>2</v>
          </cell>
          <cell r="J76">
            <v>2</v>
          </cell>
        </row>
        <row r="77">
          <cell r="H77" t="str">
            <v>105493-P.S.R. MINCHA SUR</v>
          </cell>
          <cell r="I77">
            <v>0</v>
          </cell>
          <cell r="J77">
            <v>0</v>
          </cell>
        </row>
        <row r="78">
          <cell r="H78" t="str">
            <v>105497-P.S.R. JABONERIA</v>
          </cell>
          <cell r="I78">
            <v>0</v>
          </cell>
          <cell r="J78">
            <v>0</v>
          </cell>
        </row>
        <row r="79">
          <cell r="H79" t="str">
            <v>105498-P.S.R. QUEBRADA DE LINARES</v>
          </cell>
          <cell r="I79">
            <v>0</v>
          </cell>
          <cell r="J79">
            <v>0</v>
          </cell>
        </row>
        <row r="80">
          <cell r="H80" t="str">
            <v>04203-LOS VILOS</v>
          </cell>
          <cell r="I80">
            <v>269</v>
          </cell>
          <cell r="J80">
            <v>269</v>
          </cell>
        </row>
        <row r="81">
          <cell r="H81" t="str">
            <v>105108-HOSPITAL LOS VILOS</v>
          </cell>
          <cell r="I81">
            <v>193</v>
          </cell>
          <cell r="J81">
            <v>193</v>
          </cell>
        </row>
        <row r="82">
          <cell r="H82" t="str">
            <v xml:space="preserve">105478-P.S.R. CAIMANES                   </v>
          </cell>
          <cell r="I82">
            <v>44</v>
          </cell>
          <cell r="J82">
            <v>44</v>
          </cell>
        </row>
        <row r="83">
          <cell r="H83" t="str">
            <v>105479-P.S.R. GUANGUALI</v>
          </cell>
          <cell r="I83">
            <v>4</v>
          </cell>
          <cell r="J83">
            <v>4</v>
          </cell>
        </row>
        <row r="84">
          <cell r="H84" t="str">
            <v>105480-P.S.R. QUILIMARI</v>
          </cell>
          <cell r="I84">
            <v>17</v>
          </cell>
          <cell r="J84">
            <v>17</v>
          </cell>
        </row>
        <row r="85">
          <cell r="H85" t="str">
            <v>105481-P.S.R. TILAMA</v>
          </cell>
          <cell r="I85">
            <v>6</v>
          </cell>
          <cell r="J85">
            <v>6</v>
          </cell>
        </row>
        <row r="86">
          <cell r="H86" t="str">
            <v>105511-P.S.R. LOS CONDORES</v>
          </cell>
          <cell r="I86">
            <v>5</v>
          </cell>
          <cell r="J86">
            <v>5</v>
          </cell>
        </row>
        <row r="87">
          <cell r="H87" t="str">
            <v>04204-SALAMANCA</v>
          </cell>
          <cell r="I87">
            <v>296</v>
          </cell>
          <cell r="J87">
            <v>296</v>
          </cell>
        </row>
        <row r="88">
          <cell r="H88" t="str">
            <v>105104-HOSPITAL SALAMANCA</v>
          </cell>
          <cell r="I88">
            <v>175</v>
          </cell>
          <cell r="J88">
            <v>175</v>
          </cell>
        </row>
        <row r="89">
          <cell r="H89" t="str">
            <v xml:space="preserve">105452-P.S.R. CUNCUMEN                 </v>
          </cell>
          <cell r="I89">
            <v>60</v>
          </cell>
          <cell r="J89">
            <v>60</v>
          </cell>
        </row>
        <row r="90">
          <cell r="H90" t="str">
            <v>105453-P.S.R. TRANQUILLA</v>
          </cell>
          <cell r="I90">
            <v>9</v>
          </cell>
          <cell r="J90">
            <v>9</v>
          </cell>
        </row>
        <row r="91">
          <cell r="H91" t="str">
            <v>105454-P.S.R. CUNLAGUA</v>
          </cell>
          <cell r="I91">
            <v>4</v>
          </cell>
          <cell r="J91">
            <v>4</v>
          </cell>
        </row>
        <row r="92">
          <cell r="H92" t="str">
            <v>105455-P.S.R. CHILLEPIN</v>
          </cell>
          <cell r="I92">
            <v>13</v>
          </cell>
          <cell r="J92">
            <v>13</v>
          </cell>
        </row>
        <row r="93">
          <cell r="H93" t="str">
            <v>105456-P.S.R. LLIMPO</v>
          </cell>
          <cell r="I93">
            <v>10</v>
          </cell>
          <cell r="J93">
            <v>10</v>
          </cell>
        </row>
        <row r="94">
          <cell r="H94" t="str">
            <v>105457-P.S.R. SAN AGUSTIN</v>
          </cell>
          <cell r="I94">
            <v>4</v>
          </cell>
          <cell r="J94">
            <v>4</v>
          </cell>
        </row>
        <row r="95">
          <cell r="H95" t="str">
            <v>105458-P.S.R. TAHUINCO</v>
          </cell>
          <cell r="I95">
            <v>11</v>
          </cell>
          <cell r="J95">
            <v>11</v>
          </cell>
        </row>
        <row r="96">
          <cell r="H96" t="str">
            <v>105491-P.S.R. QUELEN BAJO</v>
          </cell>
          <cell r="I96">
            <v>4</v>
          </cell>
          <cell r="J96">
            <v>4</v>
          </cell>
        </row>
        <row r="97">
          <cell r="H97" t="str">
            <v>105492-P.S.R. CAMISA</v>
          </cell>
          <cell r="I97">
            <v>2</v>
          </cell>
          <cell r="J97">
            <v>2</v>
          </cell>
        </row>
        <row r="98">
          <cell r="H98" t="str">
            <v>105501-P.S.R. ARBOLEDA GRANDE</v>
          </cell>
          <cell r="I98">
            <v>4</v>
          </cell>
          <cell r="J98">
            <v>4</v>
          </cell>
        </row>
        <row r="99">
          <cell r="H99" t="str">
            <v>04301-OVALLE</v>
          </cell>
          <cell r="I99">
            <v>1295</v>
          </cell>
          <cell r="J99">
            <v>1295</v>
          </cell>
        </row>
        <row r="100">
          <cell r="H100" t="str">
            <v>105315-CES. RURAL C. DE TAMAYA</v>
          </cell>
          <cell r="I100">
            <v>63</v>
          </cell>
          <cell r="J100">
            <v>63</v>
          </cell>
        </row>
        <row r="101">
          <cell r="H101" t="str">
            <v>105317-CES. JORGE JORDAN D.</v>
          </cell>
          <cell r="I101">
            <v>370</v>
          </cell>
          <cell r="J101">
            <v>370</v>
          </cell>
        </row>
        <row r="102">
          <cell r="H102" t="str">
            <v>105322-CES. MARCOS MACUADA</v>
          </cell>
          <cell r="I102">
            <v>509</v>
          </cell>
          <cell r="J102">
            <v>509</v>
          </cell>
        </row>
        <row r="103">
          <cell r="H103" t="str">
            <v>105324-CES. SOTAQUI</v>
          </cell>
          <cell r="I103">
            <v>82</v>
          </cell>
          <cell r="J103">
            <v>82</v>
          </cell>
        </row>
        <row r="104">
          <cell r="H104" t="str">
            <v>105415-P.S.R. BARRAZA</v>
          </cell>
          <cell r="I104">
            <v>12</v>
          </cell>
          <cell r="J104">
            <v>12</v>
          </cell>
        </row>
        <row r="105">
          <cell r="H105" t="str">
            <v xml:space="preserve">105416-P.S.R. CAMARICO                  </v>
          </cell>
          <cell r="I105">
            <v>16</v>
          </cell>
          <cell r="J105">
            <v>16</v>
          </cell>
        </row>
        <row r="106">
          <cell r="H106" t="str">
            <v>105417-P.S.R. ALCONES BAJOS</v>
          </cell>
          <cell r="I106">
            <v>9</v>
          </cell>
          <cell r="J106">
            <v>9</v>
          </cell>
        </row>
        <row r="107">
          <cell r="H107" t="str">
            <v>105419-P.S.R. LAS SOSSAS</v>
          </cell>
          <cell r="I107">
            <v>3</v>
          </cell>
          <cell r="J107">
            <v>3</v>
          </cell>
        </row>
        <row r="108">
          <cell r="H108" t="str">
            <v>105420-P.S.R. LIMARI</v>
          </cell>
          <cell r="I108">
            <v>19</v>
          </cell>
          <cell r="J108">
            <v>19</v>
          </cell>
        </row>
        <row r="109">
          <cell r="H109" t="str">
            <v>105422-P.S.R. HORNILLOS</v>
          </cell>
          <cell r="I109">
            <v>5</v>
          </cell>
          <cell r="J109">
            <v>5</v>
          </cell>
        </row>
        <row r="110">
          <cell r="H110" t="str">
            <v>105437-P.S.R. CHALINGA</v>
          </cell>
          <cell r="I110">
            <v>4</v>
          </cell>
          <cell r="J110">
            <v>4</v>
          </cell>
        </row>
        <row r="111">
          <cell r="H111" t="str">
            <v>105439-P.S.R. CERRO BLANCO</v>
          </cell>
          <cell r="I111">
            <v>1</v>
          </cell>
          <cell r="J111">
            <v>1</v>
          </cell>
        </row>
        <row r="112">
          <cell r="H112" t="str">
            <v>105507-P.S.R. HUAMALATA</v>
          </cell>
          <cell r="I112">
            <v>18</v>
          </cell>
          <cell r="J112">
            <v>18</v>
          </cell>
        </row>
        <row r="113">
          <cell r="H113" t="str">
            <v>105510-P.S.R. RECOLETA</v>
          </cell>
          <cell r="I113">
            <v>15</v>
          </cell>
          <cell r="J113">
            <v>15</v>
          </cell>
        </row>
        <row r="114">
          <cell r="H114" t="str">
            <v>105722-CECOF SAN JOSE DE LA DEHESA</v>
          </cell>
          <cell r="I114">
            <v>79</v>
          </cell>
          <cell r="J114">
            <v>79</v>
          </cell>
        </row>
        <row r="115">
          <cell r="H115" t="str">
            <v>105723-CECOF LIMARI</v>
          </cell>
          <cell r="I115">
            <v>48</v>
          </cell>
          <cell r="J115">
            <v>48</v>
          </cell>
        </row>
        <row r="116">
          <cell r="H116" t="str">
            <v>200258-CECOF LOS COPIHUES</v>
          </cell>
          <cell r="I116">
            <v>42</v>
          </cell>
          <cell r="J116">
            <v>42</v>
          </cell>
        </row>
        <row r="117">
          <cell r="H117" t="str">
            <v>04302-COMBARBALÁ</v>
          </cell>
          <cell r="I117">
            <v>139</v>
          </cell>
          <cell r="J117">
            <v>139</v>
          </cell>
        </row>
        <row r="118">
          <cell r="H118" t="str">
            <v>105105-HOSPITAL COMBARBALA</v>
          </cell>
          <cell r="I118">
            <v>95</v>
          </cell>
          <cell r="J118">
            <v>95</v>
          </cell>
        </row>
        <row r="119">
          <cell r="H119" t="str">
            <v>105433-P.S.R. SAN LORENZO</v>
          </cell>
          <cell r="I119">
            <v>0</v>
          </cell>
          <cell r="J119">
            <v>0</v>
          </cell>
        </row>
        <row r="120">
          <cell r="H120" t="str">
            <v>105434-P.S.R. SAN MARCOS</v>
          </cell>
          <cell r="I120">
            <v>3</v>
          </cell>
          <cell r="J120">
            <v>3</v>
          </cell>
        </row>
        <row r="121">
          <cell r="H121" t="str">
            <v>105441-P.S.R. MANQUEHUA</v>
          </cell>
          <cell r="I121">
            <v>7</v>
          </cell>
          <cell r="J121">
            <v>7</v>
          </cell>
        </row>
        <row r="122">
          <cell r="H122" t="str">
            <v xml:space="preserve">105459-P.S.R. BARRANCAS                </v>
          </cell>
          <cell r="I122">
            <v>4</v>
          </cell>
          <cell r="J122">
            <v>4</v>
          </cell>
        </row>
        <row r="123">
          <cell r="H123" t="str">
            <v>105460-P.S.R. COGOTI 18</v>
          </cell>
          <cell r="I123">
            <v>11</v>
          </cell>
          <cell r="J123">
            <v>11</v>
          </cell>
        </row>
        <row r="124">
          <cell r="H124" t="str">
            <v>105461-P.S.R. EL HUACHO</v>
          </cell>
          <cell r="I124">
            <v>2</v>
          </cell>
          <cell r="J124">
            <v>2</v>
          </cell>
        </row>
        <row r="125">
          <cell r="H125" t="str">
            <v>105462-P.S.R. EL SAUCE</v>
          </cell>
          <cell r="I125">
            <v>3</v>
          </cell>
          <cell r="J125">
            <v>3</v>
          </cell>
        </row>
        <row r="126">
          <cell r="H126" t="str">
            <v>105463-P.S.R. QUILITAPIA</v>
          </cell>
          <cell r="I126">
            <v>7</v>
          </cell>
          <cell r="J126">
            <v>7</v>
          </cell>
        </row>
        <row r="127">
          <cell r="H127" t="str">
            <v>105464-P.S.R. LA LIGUA</v>
          </cell>
          <cell r="I127">
            <v>2</v>
          </cell>
          <cell r="J127">
            <v>2</v>
          </cell>
        </row>
        <row r="128">
          <cell r="H128" t="str">
            <v>105465-P.S.R. RAMADILLA</v>
          </cell>
          <cell r="I128">
            <v>4</v>
          </cell>
          <cell r="J128">
            <v>4</v>
          </cell>
        </row>
        <row r="129">
          <cell r="H129" t="str">
            <v>105466-P.S.R. VALLE HERMOSO</v>
          </cell>
          <cell r="I129">
            <v>1</v>
          </cell>
          <cell r="J129">
            <v>1</v>
          </cell>
        </row>
        <row r="130">
          <cell r="H130" t="str">
            <v>105490-P.S.R. EL DURAZNO</v>
          </cell>
          <cell r="I130">
            <v>0</v>
          </cell>
          <cell r="J130">
            <v>0</v>
          </cell>
        </row>
        <row r="131">
          <cell r="H131" t="str">
            <v>04304-MONTE PATRIA</v>
          </cell>
          <cell r="I131">
            <v>443</v>
          </cell>
          <cell r="J131">
            <v>443</v>
          </cell>
        </row>
        <row r="132">
          <cell r="H132" t="str">
            <v>105307-CES. RURAL MONTE PATRIA</v>
          </cell>
          <cell r="I132">
            <v>152</v>
          </cell>
          <cell r="J132">
            <v>152</v>
          </cell>
        </row>
        <row r="133">
          <cell r="H133" t="str">
            <v>105311-CES. RURAL CHAÑARAL ALTO</v>
          </cell>
          <cell r="I133">
            <v>65</v>
          </cell>
          <cell r="J133">
            <v>65</v>
          </cell>
        </row>
        <row r="134">
          <cell r="H134" t="str">
            <v>105312-CES. RURAL CAREN</v>
          </cell>
          <cell r="I134">
            <v>27</v>
          </cell>
          <cell r="J134">
            <v>27</v>
          </cell>
        </row>
        <row r="135">
          <cell r="H135" t="str">
            <v>105318-CES. RURAL EL PALQUI</v>
          </cell>
          <cell r="I135">
            <v>138</v>
          </cell>
          <cell r="J135">
            <v>138</v>
          </cell>
        </row>
        <row r="136">
          <cell r="H136" t="str">
            <v>105425-P.S.R. CHILECITO</v>
          </cell>
          <cell r="I136">
            <v>1</v>
          </cell>
          <cell r="J136">
            <v>1</v>
          </cell>
        </row>
        <row r="137">
          <cell r="H137" t="str">
            <v>105427-P.S.R. HACIENDA VALDIVIA</v>
          </cell>
          <cell r="I137">
            <v>11</v>
          </cell>
          <cell r="J137">
            <v>11</v>
          </cell>
        </row>
        <row r="138">
          <cell r="H138" t="str">
            <v>105428-P.S.R. HUATULAME</v>
          </cell>
          <cell r="I138">
            <v>4</v>
          </cell>
          <cell r="J138">
            <v>4</v>
          </cell>
        </row>
        <row r="139">
          <cell r="H139" t="str">
            <v>105430-P.S.R. MIALQUI</v>
          </cell>
          <cell r="I139">
            <v>5</v>
          </cell>
          <cell r="J139">
            <v>5</v>
          </cell>
        </row>
        <row r="140">
          <cell r="H140" t="str">
            <v>105431-P.S.R. PEDREGAL</v>
          </cell>
          <cell r="I140">
            <v>4</v>
          </cell>
          <cell r="J140">
            <v>4</v>
          </cell>
        </row>
        <row r="141">
          <cell r="H141" t="str">
            <v>105432-P.S.R. RAPEL</v>
          </cell>
          <cell r="I141">
            <v>15</v>
          </cell>
          <cell r="J141">
            <v>15</v>
          </cell>
        </row>
        <row r="142">
          <cell r="H142" t="str">
            <v>105435-P.S.R. TULAHUEN</v>
          </cell>
          <cell r="I142">
            <v>17</v>
          </cell>
          <cell r="J142">
            <v>17</v>
          </cell>
        </row>
        <row r="143">
          <cell r="H143" t="str">
            <v>105436-P.S.R. EL MAITEN</v>
          </cell>
          <cell r="I143">
            <v>3</v>
          </cell>
          <cell r="J143">
            <v>3</v>
          </cell>
        </row>
        <row r="144">
          <cell r="H144" t="str">
            <v>105489-P.S.R. RAMADAS DE TULAHUEN</v>
          </cell>
          <cell r="I144">
            <v>1</v>
          </cell>
          <cell r="J144">
            <v>1</v>
          </cell>
        </row>
        <row r="145">
          <cell r="H145" t="str">
            <v>04304-PUNITAQUI</v>
          </cell>
          <cell r="I145">
            <v>171</v>
          </cell>
          <cell r="J145">
            <v>171</v>
          </cell>
        </row>
        <row r="146">
          <cell r="H146" t="str">
            <v>105308-CES. RURAL PUNITAQUI</v>
          </cell>
          <cell r="I146">
            <v>166</v>
          </cell>
          <cell r="J146">
            <v>166</v>
          </cell>
        </row>
        <row r="147">
          <cell r="H147" t="str">
            <v>105440-P.S.R. DIVISADERO</v>
          </cell>
          <cell r="I147">
            <v>4</v>
          </cell>
          <cell r="J147">
            <v>4</v>
          </cell>
        </row>
        <row r="148">
          <cell r="H148" t="str">
            <v>105442-P.S.R. SAN PEDRO DE QUILES</v>
          </cell>
          <cell r="I148">
            <v>0</v>
          </cell>
          <cell r="J148">
            <v>0</v>
          </cell>
        </row>
        <row r="149">
          <cell r="H149" t="str">
            <v xml:space="preserve">105508-P.S.R. EL PARRAL DE QUILES  </v>
          </cell>
          <cell r="I149">
            <v>1</v>
          </cell>
          <cell r="J149">
            <v>1</v>
          </cell>
        </row>
        <row r="150">
          <cell r="H150" t="str">
            <v>04305-RIO HURTADO</v>
          </cell>
          <cell r="I150">
            <v>37</v>
          </cell>
          <cell r="J150">
            <v>37</v>
          </cell>
        </row>
        <row r="151">
          <cell r="H151" t="str">
            <v>105310-CES. RURAL PICHASCA</v>
          </cell>
          <cell r="I151">
            <v>17</v>
          </cell>
          <cell r="J151">
            <v>17</v>
          </cell>
        </row>
        <row r="152">
          <cell r="H152" t="str">
            <v>105409-P.S.R. EL CHAÑAR</v>
          </cell>
          <cell r="I152">
            <v>2</v>
          </cell>
          <cell r="J152">
            <v>2</v>
          </cell>
        </row>
        <row r="153">
          <cell r="H153" t="str">
            <v>105410-P.S.R. HURTADO</v>
          </cell>
          <cell r="I153">
            <v>2</v>
          </cell>
          <cell r="J153">
            <v>2</v>
          </cell>
        </row>
        <row r="154">
          <cell r="H154" t="str">
            <v>105411-P.S.R. LAS BREAS</v>
          </cell>
          <cell r="I154">
            <v>3</v>
          </cell>
          <cell r="J154">
            <v>3</v>
          </cell>
        </row>
        <row r="155">
          <cell r="H155" t="str">
            <v>105413-P.S.R. SAMO ALTO</v>
          </cell>
          <cell r="I155">
            <v>6</v>
          </cell>
          <cell r="J155">
            <v>6</v>
          </cell>
        </row>
        <row r="156">
          <cell r="H156" t="str">
            <v>105414-P.S.R. SERON</v>
          </cell>
          <cell r="I156">
            <v>5</v>
          </cell>
          <cell r="J156">
            <v>5</v>
          </cell>
        </row>
        <row r="157">
          <cell r="H157" t="str">
            <v>105503-P.S.R. TABAQUEROS</v>
          </cell>
          <cell r="I157">
            <v>2</v>
          </cell>
          <cell r="J157">
            <v>2</v>
          </cell>
        </row>
        <row r="158">
          <cell r="H158" t="str">
            <v>Total general</v>
          </cell>
          <cell r="I158">
            <v>8199</v>
          </cell>
          <cell r="J158">
            <v>8199</v>
          </cell>
        </row>
      </sheetData>
      <sheetData sheetId="19"/>
      <sheetData sheetId="20"/>
      <sheetData sheetId="21"/>
      <sheetData sheetId="22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7010</v>
          </cell>
          <cell r="J5">
            <v>7010</v>
          </cell>
        </row>
        <row r="6">
          <cell r="H6" t="str">
            <v>105300-CES. CARDENAL CARO</v>
          </cell>
          <cell r="I6">
            <v>1457</v>
          </cell>
          <cell r="J6">
            <v>1457</v>
          </cell>
        </row>
        <row r="7">
          <cell r="H7" t="str">
            <v>105301-CES. LAS COMPAÑIAS</v>
          </cell>
          <cell r="I7">
            <v>1283</v>
          </cell>
          <cell r="J7">
            <v>1283</v>
          </cell>
        </row>
        <row r="8">
          <cell r="H8" t="str">
            <v>105302-CES. PEDRO AGUIRRE C.</v>
          </cell>
          <cell r="I8">
            <v>696</v>
          </cell>
          <cell r="J8">
            <v>696</v>
          </cell>
        </row>
        <row r="9">
          <cell r="H9" t="str">
            <v>105313-CES. SCHAFFHAUSER</v>
          </cell>
          <cell r="I9">
            <v>1348</v>
          </cell>
          <cell r="J9">
            <v>1348</v>
          </cell>
        </row>
        <row r="10">
          <cell r="H10" t="str">
            <v>105319-CES. CARDENAL R.S.H.</v>
          </cell>
          <cell r="I10">
            <v>724</v>
          </cell>
          <cell r="J10">
            <v>724</v>
          </cell>
        </row>
        <row r="11">
          <cell r="H11" t="str">
            <v>105325-CESFAM JUAN PABLO II</v>
          </cell>
          <cell r="I11">
            <v>722</v>
          </cell>
          <cell r="J11">
            <v>722</v>
          </cell>
        </row>
        <row r="12">
          <cell r="H12" t="str">
            <v xml:space="preserve">105400-P.S.R. ALGARROBITO            </v>
          </cell>
          <cell r="I12">
            <v>198</v>
          </cell>
          <cell r="J12">
            <v>198</v>
          </cell>
        </row>
        <row r="13">
          <cell r="H13" t="str">
            <v>105401-P.S.R. LAS ROJAS</v>
          </cell>
          <cell r="I13">
            <v>39</v>
          </cell>
          <cell r="J13">
            <v>39</v>
          </cell>
        </row>
        <row r="14">
          <cell r="H14" t="str">
            <v>105402-P.S.R. EL ROMERO</v>
          </cell>
          <cell r="I14">
            <v>35</v>
          </cell>
          <cell r="J14">
            <v>35</v>
          </cell>
        </row>
        <row r="15">
          <cell r="H15" t="str">
            <v>105499-P.S.R. LAMBERT</v>
          </cell>
          <cell r="I15">
            <v>31</v>
          </cell>
          <cell r="J15">
            <v>31</v>
          </cell>
        </row>
        <row r="16">
          <cell r="H16" t="str">
            <v>105700-CECOF VILLA EL INDIO</v>
          </cell>
          <cell r="I16">
            <v>223</v>
          </cell>
          <cell r="J16">
            <v>223</v>
          </cell>
        </row>
        <row r="17">
          <cell r="H17" t="str">
            <v>105701-CECOF VILLA ALEMANIA</v>
          </cell>
          <cell r="I17">
            <v>87</v>
          </cell>
          <cell r="J17">
            <v>87</v>
          </cell>
        </row>
        <row r="18">
          <cell r="H18" t="str">
            <v>105702-CECOF VILLA LAMBERT</v>
          </cell>
          <cell r="I18">
            <v>167</v>
          </cell>
          <cell r="J18">
            <v>167</v>
          </cell>
        </row>
        <row r="19">
          <cell r="H19" t="str">
            <v>04102-COQUIMBO</v>
          </cell>
          <cell r="I19">
            <v>5307</v>
          </cell>
          <cell r="J19">
            <v>5307</v>
          </cell>
        </row>
        <row r="20">
          <cell r="H20" t="str">
            <v>105303-CES. SAN JUAN</v>
          </cell>
          <cell r="I20">
            <v>984</v>
          </cell>
          <cell r="J20">
            <v>984</v>
          </cell>
        </row>
        <row r="21">
          <cell r="H21" t="str">
            <v>105304-CES. SANTA CECILIA</v>
          </cell>
          <cell r="I21">
            <v>630</v>
          </cell>
          <cell r="J21">
            <v>630</v>
          </cell>
        </row>
        <row r="22">
          <cell r="H22" t="str">
            <v>105305-CES. TIERRAS BLANCAS</v>
          </cell>
          <cell r="I22">
            <v>1655</v>
          </cell>
          <cell r="J22">
            <v>1655</v>
          </cell>
        </row>
        <row r="23">
          <cell r="H23" t="str">
            <v>105321-CES. RURAL  TONGOY</v>
          </cell>
          <cell r="I23">
            <v>260</v>
          </cell>
          <cell r="J23">
            <v>260</v>
          </cell>
        </row>
        <row r="24">
          <cell r="H24" t="str">
            <v>105323-CES. DR. SERGIO AGUILAR</v>
          </cell>
          <cell r="I24">
            <v>1278</v>
          </cell>
          <cell r="J24">
            <v>1278</v>
          </cell>
        </row>
        <row r="25">
          <cell r="H25" t="str">
            <v xml:space="preserve">105404-P.S.R. EL TANGUE                         </v>
          </cell>
          <cell r="I25">
            <v>30</v>
          </cell>
          <cell r="J25">
            <v>30</v>
          </cell>
        </row>
        <row r="26">
          <cell r="H26" t="str">
            <v>105405-P.S.R. GUANAQUEROS</v>
          </cell>
          <cell r="I26">
            <v>57</v>
          </cell>
          <cell r="J26">
            <v>57</v>
          </cell>
        </row>
        <row r="27">
          <cell r="H27" t="str">
            <v>105406-P.S.R. PAN DE AZUCAR</v>
          </cell>
          <cell r="I27">
            <v>216</v>
          </cell>
          <cell r="J27">
            <v>216</v>
          </cell>
        </row>
        <row r="28">
          <cell r="H28" t="str">
            <v>105407-P.S.R. TAMBILLOS</v>
          </cell>
          <cell r="I28">
            <v>20</v>
          </cell>
          <cell r="J28">
            <v>20</v>
          </cell>
        </row>
        <row r="29">
          <cell r="H29" t="str">
            <v>105705-CECOF EL ALBA</v>
          </cell>
          <cell r="I29">
            <v>177</v>
          </cell>
          <cell r="J29">
            <v>177</v>
          </cell>
        </row>
        <row r="30">
          <cell r="H30" t="str">
            <v>04103-ANDACOLLO</v>
          </cell>
          <cell r="I30">
            <v>368</v>
          </cell>
          <cell r="J30">
            <v>368</v>
          </cell>
        </row>
        <row r="31">
          <cell r="H31" t="str">
            <v>105106-HOSPITAL ANDACOLLO</v>
          </cell>
          <cell r="I31">
            <v>368</v>
          </cell>
          <cell r="J31">
            <v>368</v>
          </cell>
        </row>
        <row r="32">
          <cell r="H32" t="str">
            <v>04104-LA HIGUERA</v>
          </cell>
          <cell r="I32">
            <v>225</v>
          </cell>
          <cell r="J32">
            <v>225</v>
          </cell>
        </row>
        <row r="33">
          <cell r="H33" t="str">
            <v>105314-CES. LA HIGUERA</v>
          </cell>
          <cell r="I33">
            <v>71</v>
          </cell>
          <cell r="J33">
            <v>71</v>
          </cell>
        </row>
        <row r="34">
          <cell r="H34" t="str">
            <v xml:space="preserve">105500-P.S.R. CALETA HORNOS        </v>
          </cell>
          <cell r="I34">
            <v>74</v>
          </cell>
          <cell r="J34">
            <v>74</v>
          </cell>
        </row>
        <row r="35">
          <cell r="H35" t="str">
            <v>105505-P.S.R. LOS CHOROS</v>
          </cell>
          <cell r="I35">
            <v>43</v>
          </cell>
          <cell r="J35">
            <v>43</v>
          </cell>
        </row>
        <row r="36">
          <cell r="H36" t="str">
            <v>105506-P.S.R. EL TRAPICHE</v>
          </cell>
          <cell r="I36">
            <v>37</v>
          </cell>
          <cell r="J36">
            <v>37</v>
          </cell>
        </row>
        <row r="37">
          <cell r="H37" t="str">
            <v>04105-PAIHUANO</v>
          </cell>
          <cell r="I37">
            <v>250</v>
          </cell>
          <cell r="J37">
            <v>250</v>
          </cell>
        </row>
        <row r="38">
          <cell r="H38" t="str">
            <v>105306-CES. PAIHUANO</v>
          </cell>
          <cell r="I38">
            <v>250</v>
          </cell>
          <cell r="J38">
            <v>250</v>
          </cell>
        </row>
        <row r="39">
          <cell r="H39" t="str">
            <v>04106-VICUÑA</v>
          </cell>
          <cell r="I39">
            <v>1321</v>
          </cell>
          <cell r="J39">
            <v>1321</v>
          </cell>
        </row>
        <row r="40">
          <cell r="H40" t="str">
            <v>105107-HOSPITAL VICUÑA</v>
          </cell>
          <cell r="I40">
            <v>602</v>
          </cell>
          <cell r="J40">
            <v>602</v>
          </cell>
        </row>
        <row r="41">
          <cell r="H41" t="str">
            <v>105467-P.S.R. DIAGUITAS</v>
          </cell>
          <cell r="I41">
            <v>103</v>
          </cell>
          <cell r="J41">
            <v>103</v>
          </cell>
        </row>
        <row r="42">
          <cell r="H42" t="str">
            <v>105468-P.S.R. EL MOLLE</v>
          </cell>
          <cell r="I42">
            <v>45</v>
          </cell>
          <cell r="J42">
            <v>45</v>
          </cell>
        </row>
        <row r="43">
          <cell r="H43" t="str">
            <v>105469-P.S.R. EL TAMBO</v>
          </cell>
          <cell r="I43">
            <v>68</v>
          </cell>
          <cell r="J43">
            <v>68</v>
          </cell>
        </row>
        <row r="44">
          <cell r="H44" t="str">
            <v>105470-P.S.R. HUANTA</v>
          </cell>
          <cell r="I44">
            <v>9</v>
          </cell>
          <cell r="J44">
            <v>9</v>
          </cell>
        </row>
        <row r="45">
          <cell r="H45" t="str">
            <v>105471-P.S.R. PERALILLO</v>
          </cell>
          <cell r="I45">
            <v>95</v>
          </cell>
          <cell r="J45">
            <v>95</v>
          </cell>
        </row>
        <row r="46">
          <cell r="H46" t="str">
            <v>105472-P.S.R. RIVADAVIA</v>
          </cell>
          <cell r="I46">
            <v>51</v>
          </cell>
          <cell r="J46">
            <v>51</v>
          </cell>
        </row>
        <row r="47">
          <cell r="H47" t="str">
            <v>105473-P.S.R. TALCUNA</v>
          </cell>
          <cell r="I47">
            <v>70</v>
          </cell>
          <cell r="J47">
            <v>70</v>
          </cell>
        </row>
        <row r="48">
          <cell r="H48" t="str">
            <v>105474-P.S.R. CHAPILCA</v>
          </cell>
          <cell r="I48">
            <v>35</v>
          </cell>
          <cell r="J48">
            <v>35</v>
          </cell>
        </row>
        <row r="49">
          <cell r="H49" t="str">
            <v>105502-P.S.R. CALINGASTA</v>
          </cell>
          <cell r="I49">
            <v>201</v>
          </cell>
          <cell r="J49">
            <v>201</v>
          </cell>
        </row>
        <row r="50">
          <cell r="H50" t="str">
            <v>105509-P.S.R. GUALLIGUAICA</v>
          </cell>
          <cell r="I50">
            <v>42</v>
          </cell>
          <cell r="J50">
            <v>42</v>
          </cell>
        </row>
        <row r="51">
          <cell r="H51" t="str">
            <v>04201-ILLAPEL</v>
          </cell>
          <cell r="I51">
            <v>1190</v>
          </cell>
          <cell r="J51">
            <v>1190</v>
          </cell>
        </row>
        <row r="52">
          <cell r="H52" t="str">
            <v>105103-HOSPITAL ILLAPEL</v>
          </cell>
          <cell r="I52">
            <v>638</v>
          </cell>
          <cell r="J52">
            <v>638</v>
          </cell>
        </row>
        <row r="53">
          <cell r="H53" t="str">
            <v>105326-CESFAM SAN RAFAEL</v>
          </cell>
          <cell r="I53">
            <v>374</v>
          </cell>
          <cell r="J53">
            <v>374</v>
          </cell>
        </row>
        <row r="54">
          <cell r="H54" t="str">
            <v xml:space="preserve">105443-P.S.R. CARCAMO                   </v>
          </cell>
          <cell r="I54">
            <v>21</v>
          </cell>
          <cell r="J54">
            <v>21</v>
          </cell>
        </row>
        <row r="55">
          <cell r="H55" t="str">
            <v>105444-P.S.R. HUINTIL</v>
          </cell>
          <cell r="I55">
            <v>8</v>
          </cell>
          <cell r="J55">
            <v>8</v>
          </cell>
        </row>
        <row r="56">
          <cell r="H56" t="str">
            <v>105445-P.S.R. LIMAHUIDA</v>
          </cell>
          <cell r="I56">
            <v>11</v>
          </cell>
          <cell r="J56">
            <v>11</v>
          </cell>
        </row>
        <row r="57">
          <cell r="H57" t="str">
            <v>105446-P.S.R. MATANCILLA</v>
          </cell>
          <cell r="I57">
            <v>6</v>
          </cell>
          <cell r="J57">
            <v>6</v>
          </cell>
        </row>
        <row r="58">
          <cell r="H58" t="str">
            <v>105447-P.S.R. PERALILLO</v>
          </cell>
          <cell r="I58">
            <v>12</v>
          </cell>
          <cell r="J58">
            <v>12</v>
          </cell>
        </row>
        <row r="59">
          <cell r="H59" t="str">
            <v>105448-P.S.R. SANTA VIRGINIA</v>
          </cell>
          <cell r="I59">
            <v>9</v>
          </cell>
          <cell r="J59">
            <v>9</v>
          </cell>
        </row>
        <row r="60">
          <cell r="H60" t="str">
            <v>105449-P.S.R. TUNGA NORTE</v>
          </cell>
          <cell r="I60">
            <v>14</v>
          </cell>
          <cell r="J60">
            <v>14</v>
          </cell>
        </row>
        <row r="61">
          <cell r="H61" t="str">
            <v>105485-P.S.R. PLAN DE HORNOS</v>
          </cell>
          <cell r="I61">
            <v>8</v>
          </cell>
          <cell r="J61">
            <v>8</v>
          </cell>
        </row>
        <row r="62">
          <cell r="H62" t="str">
            <v>105486-P.S.R. TUNGA SUR</v>
          </cell>
          <cell r="I62">
            <v>16</v>
          </cell>
          <cell r="J62">
            <v>16</v>
          </cell>
        </row>
        <row r="63">
          <cell r="H63" t="str">
            <v>105487-P.S.R. CAÑAS UNO</v>
          </cell>
          <cell r="I63">
            <v>45</v>
          </cell>
          <cell r="J63">
            <v>45</v>
          </cell>
        </row>
        <row r="64">
          <cell r="H64" t="str">
            <v>105496-P.S.R. PINTACURA SUR</v>
          </cell>
          <cell r="I64">
            <v>16</v>
          </cell>
          <cell r="J64">
            <v>16</v>
          </cell>
        </row>
        <row r="65">
          <cell r="H65" t="str">
            <v>105504-P.S.R. SOCAVON</v>
          </cell>
          <cell r="I65">
            <v>12</v>
          </cell>
          <cell r="J65">
            <v>12</v>
          </cell>
        </row>
        <row r="66">
          <cell r="H66" t="str">
            <v>04202-CANELA</v>
          </cell>
          <cell r="I66">
            <v>221</v>
          </cell>
          <cell r="J66">
            <v>221</v>
          </cell>
        </row>
        <row r="67">
          <cell r="H67" t="str">
            <v>105309-CES. RURAL CANELA</v>
          </cell>
          <cell r="I67">
            <v>69</v>
          </cell>
          <cell r="J67">
            <v>69</v>
          </cell>
        </row>
        <row r="68">
          <cell r="H68" t="str">
            <v xml:space="preserve">105450-P.S.R. MINCHA NORTE            </v>
          </cell>
          <cell r="I68">
            <v>49</v>
          </cell>
          <cell r="J68">
            <v>49</v>
          </cell>
        </row>
        <row r="69">
          <cell r="H69" t="str">
            <v>105451-P.S.R. AGUA FRIA</v>
          </cell>
          <cell r="I69">
            <v>14</v>
          </cell>
          <cell r="J69">
            <v>14</v>
          </cell>
        </row>
        <row r="70">
          <cell r="H70" t="str">
            <v>105482-P.S.R. CANELA ALTA</v>
          </cell>
          <cell r="I70">
            <v>16</v>
          </cell>
          <cell r="J70">
            <v>16</v>
          </cell>
        </row>
        <row r="71">
          <cell r="H71" t="str">
            <v>105483-P.S.R. LOS RULOS</v>
          </cell>
          <cell r="I71">
            <v>5</v>
          </cell>
          <cell r="J71">
            <v>5</v>
          </cell>
        </row>
        <row r="72">
          <cell r="H72" t="str">
            <v>105484-P.S.R. HUENTELAUQUEN</v>
          </cell>
          <cell r="I72">
            <v>29</v>
          </cell>
          <cell r="J72">
            <v>29</v>
          </cell>
        </row>
        <row r="73">
          <cell r="H73" t="str">
            <v>105488-P.S.R. ESPIRITU SANTO</v>
          </cell>
          <cell r="I73">
            <v>12</v>
          </cell>
          <cell r="J73">
            <v>12</v>
          </cell>
        </row>
        <row r="74">
          <cell r="H74" t="str">
            <v>105493-P.S.R. MINCHA SUR</v>
          </cell>
          <cell r="I74">
            <v>8</v>
          </cell>
          <cell r="J74">
            <v>8</v>
          </cell>
        </row>
        <row r="75">
          <cell r="H75" t="str">
            <v>105497-P.S.R. JABONERIA</v>
          </cell>
          <cell r="I75">
            <v>7</v>
          </cell>
          <cell r="J75">
            <v>7</v>
          </cell>
        </row>
        <row r="76">
          <cell r="H76" t="str">
            <v>105498-P.S.R. QUEBRADA DE LINARES</v>
          </cell>
          <cell r="I76">
            <v>12</v>
          </cell>
          <cell r="J76">
            <v>12</v>
          </cell>
        </row>
        <row r="77">
          <cell r="H77" t="str">
            <v>04203-LOS VILOS</v>
          </cell>
          <cell r="I77">
            <v>419</v>
          </cell>
          <cell r="J77">
            <v>419</v>
          </cell>
        </row>
        <row r="78">
          <cell r="H78" t="str">
            <v>105108-HOSPITAL LOS VILOS</v>
          </cell>
          <cell r="I78">
            <v>181</v>
          </cell>
          <cell r="J78">
            <v>181</v>
          </cell>
        </row>
        <row r="79">
          <cell r="H79" t="str">
            <v xml:space="preserve">105478-P.S.R. CAIMANES                   </v>
          </cell>
          <cell r="I79">
            <v>84</v>
          </cell>
          <cell r="J79">
            <v>84</v>
          </cell>
        </row>
        <row r="80">
          <cell r="H80" t="str">
            <v>105479-P.S.R. GUANGUALI</v>
          </cell>
          <cell r="I80">
            <v>39</v>
          </cell>
          <cell r="J80">
            <v>39</v>
          </cell>
        </row>
        <row r="81">
          <cell r="H81" t="str">
            <v>105480-P.S.R. QUILIMARI</v>
          </cell>
          <cell r="I81">
            <v>81</v>
          </cell>
          <cell r="J81">
            <v>81</v>
          </cell>
        </row>
        <row r="82">
          <cell r="H82" t="str">
            <v>105481-P.S.R. TILAMA</v>
          </cell>
          <cell r="I82">
            <v>19</v>
          </cell>
          <cell r="J82">
            <v>19</v>
          </cell>
        </row>
        <row r="83">
          <cell r="H83" t="str">
            <v>105511-P.S.R. LOS CONDORES</v>
          </cell>
          <cell r="I83">
            <v>15</v>
          </cell>
          <cell r="J83">
            <v>15</v>
          </cell>
        </row>
        <row r="84">
          <cell r="H84" t="str">
            <v>04204-SALAMANCA</v>
          </cell>
          <cell r="I84">
            <v>889</v>
          </cell>
          <cell r="J84">
            <v>889</v>
          </cell>
        </row>
        <row r="85">
          <cell r="H85" t="str">
            <v>105104-HOSPITAL SALAMANCA</v>
          </cell>
          <cell r="I85">
            <v>280</v>
          </cell>
          <cell r="J85">
            <v>280</v>
          </cell>
        </row>
        <row r="86">
          <cell r="H86" t="str">
            <v xml:space="preserve">105452-P.S.R. CUNCUMEN                 </v>
          </cell>
          <cell r="I86">
            <v>275</v>
          </cell>
          <cell r="J86">
            <v>275</v>
          </cell>
        </row>
        <row r="87">
          <cell r="H87" t="str">
            <v>105453-P.S.R. TRANQUILLA</v>
          </cell>
          <cell r="I87">
            <v>48</v>
          </cell>
          <cell r="J87">
            <v>48</v>
          </cell>
        </row>
        <row r="88">
          <cell r="H88" t="str">
            <v>105454-P.S.R. CUNLAGUA</v>
          </cell>
          <cell r="I88">
            <v>13</v>
          </cell>
          <cell r="J88">
            <v>13</v>
          </cell>
        </row>
        <row r="89">
          <cell r="H89" t="str">
            <v>105455-P.S.R. CHILLEPIN</v>
          </cell>
          <cell r="I89">
            <v>40</v>
          </cell>
          <cell r="J89">
            <v>40</v>
          </cell>
        </row>
        <row r="90">
          <cell r="H90" t="str">
            <v>105456-P.S.R. LLIMPO</v>
          </cell>
          <cell r="I90">
            <v>52</v>
          </cell>
          <cell r="J90">
            <v>52</v>
          </cell>
        </row>
        <row r="91">
          <cell r="H91" t="str">
            <v>105457-P.S.R. SAN AGUSTIN</v>
          </cell>
          <cell r="I91">
            <v>23</v>
          </cell>
          <cell r="J91">
            <v>23</v>
          </cell>
        </row>
        <row r="92">
          <cell r="H92" t="str">
            <v>105458-P.S.R. TAHUINCO</v>
          </cell>
          <cell r="I92">
            <v>35</v>
          </cell>
          <cell r="J92">
            <v>35</v>
          </cell>
        </row>
        <row r="93">
          <cell r="H93" t="str">
            <v>105491-P.S.R. QUELEN BAJO</v>
          </cell>
          <cell r="I93">
            <v>38</v>
          </cell>
          <cell r="J93">
            <v>38</v>
          </cell>
        </row>
        <row r="94">
          <cell r="H94" t="str">
            <v>105492-P.S.R. CAMISA</v>
          </cell>
          <cell r="I94">
            <v>28</v>
          </cell>
          <cell r="J94">
            <v>28</v>
          </cell>
        </row>
        <row r="95">
          <cell r="H95" t="str">
            <v>105501-P.S.R. ARBOLEDA GRANDE</v>
          </cell>
          <cell r="I95">
            <v>57</v>
          </cell>
          <cell r="J95">
            <v>57</v>
          </cell>
        </row>
        <row r="96">
          <cell r="H96" t="str">
            <v>04301-OVALLE</v>
          </cell>
          <cell r="I96">
            <v>3364</v>
          </cell>
          <cell r="J96">
            <v>3364</v>
          </cell>
        </row>
        <row r="97">
          <cell r="H97" t="str">
            <v>105315-CES. RURAL C. DE TAMAYA</v>
          </cell>
          <cell r="I97">
            <v>133</v>
          </cell>
          <cell r="J97">
            <v>133</v>
          </cell>
        </row>
        <row r="98">
          <cell r="H98" t="str">
            <v>105317-CES. JORGE JORDAN D.</v>
          </cell>
          <cell r="I98">
            <v>753</v>
          </cell>
          <cell r="J98">
            <v>753</v>
          </cell>
        </row>
        <row r="99">
          <cell r="H99" t="str">
            <v>105322-CES. MARCOS MACUADA</v>
          </cell>
          <cell r="I99">
            <v>1237</v>
          </cell>
          <cell r="J99">
            <v>1237</v>
          </cell>
        </row>
        <row r="100">
          <cell r="H100" t="str">
            <v>105324-CES. SOTAQUI</v>
          </cell>
          <cell r="I100">
            <v>181</v>
          </cell>
          <cell r="J100">
            <v>181</v>
          </cell>
        </row>
        <row r="101">
          <cell r="H101" t="str">
            <v>105415-P.S.R. BARRAZA</v>
          </cell>
          <cell r="I101">
            <v>70</v>
          </cell>
          <cell r="J101">
            <v>70</v>
          </cell>
        </row>
        <row r="102">
          <cell r="H102" t="str">
            <v xml:space="preserve">105416-P.S.R. CAMARICO                  </v>
          </cell>
          <cell r="I102">
            <v>54</v>
          </cell>
          <cell r="J102">
            <v>54</v>
          </cell>
        </row>
        <row r="103">
          <cell r="H103" t="str">
            <v>105417-P.S.R. ALCONES BAJOS</v>
          </cell>
          <cell r="I103">
            <v>56</v>
          </cell>
          <cell r="J103">
            <v>56</v>
          </cell>
        </row>
        <row r="104">
          <cell r="H104" t="str">
            <v>105419-P.S.R. LAS SOSSAS</v>
          </cell>
          <cell r="I104">
            <v>48</v>
          </cell>
          <cell r="J104">
            <v>48</v>
          </cell>
        </row>
        <row r="105">
          <cell r="H105" t="str">
            <v>105420-P.S.R. LIMARI</v>
          </cell>
          <cell r="I105">
            <v>56</v>
          </cell>
          <cell r="J105">
            <v>56</v>
          </cell>
        </row>
        <row r="106">
          <cell r="H106" t="str">
            <v>105422-P.S.R. HORNILLOS</v>
          </cell>
          <cell r="I106">
            <v>8</v>
          </cell>
          <cell r="J106">
            <v>8</v>
          </cell>
        </row>
        <row r="107">
          <cell r="H107" t="str">
            <v>105437-P.S.R. CHALINGA</v>
          </cell>
          <cell r="I107">
            <v>25</v>
          </cell>
          <cell r="J107">
            <v>25</v>
          </cell>
        </row>
        <row r="108">
          <cell r="H108" t="str">
            <v>105439-P.S.R. CERRO BLANCO</v>
          </cell>
          <cell r="I108">
            <v>8</v>
          </cell>
          <cell r="J108">
            <v>8</v>
          </cell>
        </row>
        <row r="109">
          <cell r="H109" t="str">
            <v>105507-P.S.R. HUAMALATA</v>
          </cell>
          <cell r="I109">
            <v>68</v>
          </cell>
          <cell r="J109">
            <v>68</v>
          </cell>
        </row>
        <row r="110">
          <cell r="H110" t="str">
            <v>105510-P.S.R. RECOLETA</v>
          </cell>
          <cell r="I110">
            <v>69</v>
          </cell>
          <cell r="J110">
            <v>69</v>
          </cell>
        </row>
        <row r="111">
          <cell r="H111" t="str">
            <v>105722-CECOF SAN JOSE DE LA DEHESA</v>
          </cell>
          <cell r="I111">
            <v>398</v>
          </cell>
          <cell r="J111">
            <v>398</v>
          </cell>
        </row>
        <row r="112">
          <cell r="H112" t="str">
            <v>105723-CECOF LIMARI</v>
          </cell>
          <cell r="I112">
            <v>172</v>
          </cell>
          <cell r="J112">
            <v>172</v>
          </cell>
        </row>
        <row r="113">
          <cell r="H113" t="str">
            <v>200258-CECOF LOS COPIHUES</v>
          </cell>
          <cell r="I113">
            <v>28</v>
          </cell>
          <cell r="J113">
            <v>28</v>
          </cell>
        </row>
        <row r="114">
          <cell r="H114" t="str">
            <v>04302-COMBARBALÁ</v>
          </cell>
          <cell r="I114">
            <v>434</v>
          </cell>
          <cell r="J114">
            <v>434</v>
          </cell>
        </row>
        <row r="115">
          <cell r="H115" t="str">
            <v>105105-HOSPITAL COMBARBALA</v>
          </cell>
          <cell r="I115">
            <v>204</v>
          </cell>
          <cell r="J115">
            <v>204</v>
          </cell>
        </row>
        <row r="116">
          <cell r="H116" t="str">
            <v>105433-P.S.R. SAN LORENZO</v>
          </cell>
          <cell r="I116">
            <v>11</v>
          </cell>
          <cell r="J116">
            <v>11</v>
          </cell>
        </row>
        <row r="117">
          <cell r="H117" t="str">
            <v>105434-P.S.R. SAN MARCOS</v>
          </cell>
          <cell r="I117">
            <v>25</v>
          </cell>
          <cell r="J117">
            <v>25</v>
          </cell>
        </row>
        <row r="118">
          <cell r="H118" t="str">
            <v>105441-P.S.R. MANQUEHUA</v>
          </cell>
          <cell r="I118">
            <v>27</v>
          </cell>
          <cell r="J118">
            <v>27</v>
          </cell>
        </row>
        <row r="119">
          <cell r="H119" t="str">
            <v xml:space="preserve">105459-P.S.R. BARRANCAS                </v>
          </cell>
          <cell r="I119">
            <v>15</v>
          </cell>
          <cell r="J119">
            <v>15</v>
          </cell>
        </row>
        <row r="120">
          <cell r="H120" t="str">
            <v>105460-P.S.R. COGOTI 18</v>
          </cell>
          <cell r="I120">
            <v>29</v>
          </cell>
          <cell r="J120">
            <v>29</v>
          </cell>
        </row>
        <row r="121">
          <cell r="H121" t="str">
            <v>105461-P.S.R. EL HUACHO</v>
          </cell>
          <cell r="I121">
            <v>14</v>
          </cell>
          <cell r="J121">
            <v>14</v>
          </cell>
        </row>
        <row r="122">
          <cell r="H122" t="str">
            <v>105462-P.S.R. EL SAUCE</v>
          </cell>
          <cell r="I122">
            <v>16</v>
          </cell>
          <cell r="J122">
            <v>16</v>
          </cell>
        </row>
        <row r="123">
          <cell r="H123" t="str">
            <v>105463-P.S.R. QUILITAPIA</v>
          </cell>
          <cell r="I123">
            <v>35</v>
          </cell>
          <cell r="J123">
            <v>35</v>
          </cell>
        </row>
        <row r="124">
          <cell r="H124" t="str">
            <v>105464-P.S.R. LA LIGUA</v>
          </cell>
          <cell r="I124">
            <v>28</v>
          </cell>
          <cell r="J124">
            <v>28</v>
          </cell>
        </row>
        <row r="125">
          <cell r="H125" t="str">
            <v>105465-P.S.R. RAMADILLA</v>
          </cell>
          <cell r="I125">
            <v>7</v>
          </cell>
          <cell r="J125">
            <v>7</v>
          </cell>
        </row>
        <row r="126">
          <cell r="H126" t="str">
            <v>105466-P.S.R. VALLE HERMOSO</v>
          </cell>
          <cell r="I126">
            <v>10</v>
          </cell>
          <cell r="J126">
            <v>10</v>
          </cell>
        </row>
        <row r="127">
          <cell r="H127" t="str">
            <v>105490-P.S.R. EL DURAZNO</v>
          </cell>
          <cell r="I127">
            <v>13</v>
          </cell>
          <cell r="J127">
            <v>13</v>
          </cell>
        </row>
        <row r="128">
          <cell r="H128" t="str">
            <v>04304-MONTE PATRIA</v>
          </cell>
          <cell r="I128">
            <v>1013</v>
          </cell>
          <cell r="J128">
            <v>1013</v>
          </cell>
        </row>
        <row r="129">
          <cell r="H129" t="str">
            <v>105307-CES. RURAL MONTE PATRIA</v>
          </cell>
          <cell r="I129">
            <v>302</v>
          </cell>
          <cell r="J129">
            <v>302</v>
          </cell>
        </row>
        <row r="130">
          <cell r="H130" t="str">
            <v>105311-CES. RURAL CHAÑARAL ALTO</v>
          </cell>
          <cell r="I130">
            <v>127</v>
          </cell>
          <cell r="J130">
            <v>127</v>
          </cell>
        </row>
        <row r="131">
          <cell r="H131" t="str">
            <v>105312-CES. RURAL CAREN</v>
          </cell>
          <cell r="I131">
            <v>86</v>
          </cell>
          <cell r="J131">
            <v>86</v>
          </cell>
        </row>
        <row r="132">
          <cell r="H132" t="str">
            <v>105318-CES. RURAL EL PALQUI</v>
          </cell>
          <cell r="I132">
            <v>276</v>
          </cell>
          <cell r="J132">
            <v>276</v>
          </cell>
        </row>
        <row r="133">
          <cell r="H133" t="str">
            <v>105425-P.S.R. CHILECITO</v>
          </cell>
          <cell r="I133">
            <v>26</v>
          </cell>
          <cell r="J133">
            <v>26</v>
          </cell>
        </row>
        <row r="134">
          <cell r="H134" t="str">
            <v>105427-P.S.R. HACIENDA VALDIVIA</v>
          </cell>
          <cell r="I134">
            <v>20</v>
          </cell>
          <cell r="J134">
            <v>20</v>
          </cell>
        </row>
        <row r="135">
          <cell r="H135" t="str">
            <v>105428-P.S.R. HUATULAME</v>
          </cell>
          <cell r="I135">
            <v>20</v>
          </cell>
          <cell r="J135">
            <v>20</v>
          </cell>
        </row>
        <row r="136">
          <cell r="H136" t="str">
            <v>105430-P.S.R. MIALQUI</v>
          </cell>
          <cell r="I136">
            <v>27</v>
          </cell>
          <cell r="J136">
            <v>27</v>
          </cell>
        </row>
        <row r="137">
          <cell r="H137" t="str">
            <v>105431-P.S.R. PEDREGAL</v>
          </cell>
          <cell r="I137">
            <v>27</v>
          </cell>
          <cell r="J137">
            <v>27</v>
          </cell>
        </row>
        <row r="138">
          <cell r="H138" t="str">
            <v>105432-P.S.R. RAPEL</v>
          </cell>
          <cell r="I138">
            <v>42</v>
          </cell>
          <cell r="J138">
            <v>42</v>
          </cell>
        </row>
        <row r="139">
          <cell r="H139" t="str">
            <v>105435-P.S.R. TULAHUEN</v>
          </cell>
          <cell r="I139">
            <v>32</v>
          </cell>
          <cell r="J139">
            <v>32</v>
          </cell>
        </row>
        <row r="140">
          <cell r="H140" t="str">
            <v>105436-P.S.R. EL MAITEN</v>
          </cell>
          <cell r="I140">
            <v>18</v>
          </cell>
          <cell r="J140">
            <v>18</v>
          </cell>
        </row>
        <row r="141">
          <cell r="H141" t="str">
            <v>105489-P.S.R. RAMADAS DE TULAHUEN</v>
          </cell>
          <cell r="I141">
            <v>10</v>
          </cell>
          <cell r="J141">
            <v>10</v>
          </cell>
        </row>
        <row r="142">
          <cell r="H142" t="str">
            <v>04304-PUNITAQUI</v>
          </cell>
          <cell r="I142">
            <v>364</v>
          </cell>
          <cell r="J142">
            <v>364</v>
          </cell>
        </row>
        <row r="143">
          <cell r="H143" t="str">
            <v>105308-CES. RURAL PUNITAQUI</v>
          </cell>
          <cell r="I143">
            <v>364</v>
          </cell>
          <cell r="J143">
            <v>364</v>
          </cell>
        </row>
        <row r="144">
          <cell r="H144" t="str">
            <v>04305-RIO HURTADO</v>
          </cell>
          <cell r="I144">
            <v>237</v>
          </cell>
          <cell r="J144">
            <v>237</v>
          </cell>
        </row>
        <row r="145">
          <cell r="H145" t="str">
            <v>105310-CES. RURAL PICHASCA</v>
          </cell>
          <cell r="I145">
            <v>93</v>
          </cell>
          <cell r="J145">
            <v>93</v>
          </cell>
        </row>
        <row r="146">
          <cell r="H146" t="str">
            <v>105409-P.S.R. EL CHAÑAR</v>
          </cell>
          <cell r="I146">
            <v>16</v>
          </cell>
          <cell r="J146">
            <v>16</v>
          </cell>
        </row>
        <row r="147">
          <cell r="H147" t="str">
            <v>105410-P.S.R. HURTADO</v>
          </cell>
          <cell r="I147">
            <v>25</v>
          </cell>
          <cell r="J147">
            <v>25</v>
          </cell>
        </row>
        <row r="148">
          <cell r="H148" t="str">
            <v>105413-P.S.R. SAMO ALTO</v>
          </cell>
          <cell r="I148">
            <v>39</v>
          </cell>
          <cell r="J148">
            <v>39</v>
          </cell>
        </row>
        <row r="149">
          <cell r="H149" t="str">
            <v>105414-P.S.R. SERON</v>
          </cell>
          <cell r="I149">
            <v>40</v>
          </cell>
          <cell r="J149">
            <v>40</v>
          </cell>
        </row>
        <row r="150">
          <cell r="H150" t="str">
            <v>105503-P.S.R. TABAQUEROS</v>
          </cell>
          <cell r="I150">
            <v>24</v>
          </cell>
          <cell r="J150">
            <v>24</v>
          </cell>
        </row>
        <row r="151">
          <cell r="H151" t="str">
            <v>Total general</v>
          </cell>
          <cell r="I151">
            <v>22612</v>
          </cell>
          <cell r="J151">
            <v>22612</v>
          </cell>
        </row>
      </sheetData>
      <sheetData sheetId="23"/>
      <sheetData sheetId="24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3275</v>
          </cell>
          <cell r="J5">
            <v>3275</v>
          </cell>
        </row>
        <row r="6">
          <cell r="H6" t="str">
            <v>105300-CES. CARDENAL CARO</v>
          </cell>
          <cell r="I6">
            <v>653</v>
          </cell>
          <cell r="J6">
            <v>653</v>
          </cell>
        </row>
        <row r="7">
          <cell r="H7" t="str">
            <v>105301-CES. LAS COMPAÑIAS</v>
          </cell>
          <cell r="I7">
            <v>482</v>
          </cell>
          <cell r="J7">
            <v>482</v>
          </cell>
        </row>
        <row r="8">
          <cell r="H8" t="str">
            <v>105302-CES. PEDRO AGUIRRE C.</v>
          </cell>
          <cell r="I8">
            <v>552</v>
          </cell>
          <cell r="J8">
            <v>552</v>
          </cell>
        </row>
        <row r="9">
          <cell r="H9" t="str">
            <v>105313-CES. SCHAFFHAUSER</v>
          </cell>
          <cell r="I9">
            <v>444</v>
          </cell>
          <cell r="J9">
            <v>444</v>
          </cell>
        </row>
        <row r="10">
          <cell r="H10" t="str">
            <v>105319-CES. CARDENAL R.S.H.</v>
          </cell>
          <cell r="I10">
            <v>472</v>
          </cell>
          <cell r="J10">
            <v>472</v>
          </cell>
        </row>
        <row r="11">
          <cell r="H11" t="str">
            <v>105325-CESFAM JUAN PABLO II</v>
          </cell>
          <cell r="I11">
            <v>562</v>
          </cell>
          <cell r="J11">
            <v>562</v>
          </cell>
        </row>
        <row r="12">
          <cell r="H12" t="str">
            <v xml:space="preserve">105400-P.S.R. ALGARROBITO            </v>
          </cell>
          <cell r="I12">
            <v>83</v>
          </cell>
          <cell r="J12">
            <v>83</v>
          </cell>
        </row>
        <row r="13">
          <cell r="H13" t="str">
            <v>105401-P.S.R. LAS ROJAS</v>
          </cell>
          <cell r="I13">
            <v>17</v>
          </cell>
          <cell r="J13">
            <v>17</v>
          </cell>
        </row>
        <row r="14">
          <cell r="H14" t="str">
            <v>105402-P.S.R. EL ROMERO</v>
          </cell>
          <cell r="I14">
            <v>6</v>
          </cell>
          <cell r="J14">
            <v>6</v>
          </cell>
        </row>
        <row r="15">
          <cell r="H15" t="str">
            <v>105499-P.S.R. LAMBERT</v>
          </cell>
          <cell r="I15">
            <v>4</v>
          </cell>
          <cell r="J15">
            <v>4</v>
          </cell>
        </row>
        <row r="16">
          <cell r="H16" t="str">
            <v>04102-COQUIMBO</v>
          </cell>
          <cell r="I16">
            <v>3662</v>
          </cell>
          <cell r="J16">
            <v>3662</v>
          </cell>
        </row>
        <row r="17">
          <cell r="H17" t="str">
            <v>105303-CES. SAN JUAN</v>
          </cell>
          <cell r="I17">
            <v>545</v>
          </cell>
          <cell r="J17">
            <v>545</v>
          </cell>
        </row>
        <row r="18">
          <cell r="H18" t="str">
            <v>105304-CES. SANTA CECILIA</v>
          </cell>
          <cell r="I18">
            <v>517</v>
          </cell>
          <cell r="J18">
            <v>517</v>
          </cell>
        </row>
        <row r="19">
          <cell r="H19" t="str">
            <v>105305-CES. TIERRAS BLANCAS</v>
          </cell>
          <cell r="I19">
            <v>1349</v>
          </cell>
          <cell r="J19">
            <v>1349</v>
          </cell>
        </row>
        <row r="20">
          <cell r="H20" t="str">
            <v>105321-CES. RURAL  TONGOY</v>
          </cell>
          <cell r="I20">
            <v>197</v>
          </cell>
          <cell r="J20">
            <v>197</v>
          </cell>
        </row>
        <row r="21">
          <cell r="H21" t="str">
            <v>105323-CES. DR. SERGIO AGUILAR</v>
          </cell>
          <cell r="I21">
            <v>888</v>
          </cell>
          <cell r="J21">
            <v>888</v>
          </cell>
        </row>
        <row r="22">
          <cell r="H22" t="str">
            <v xml:space="preserve">105404-P.S.R. EL TANGUE                         </v>
          </cell>
          <cell r="I22">
            <v>31</v>
          </cell>
          <cell r="J22">
            <v>31</v>
          </cell>
        </row>
        <row r="23">
          <cell r="H23" t="str">
            <v>105405-P.S.R. GUANAQUEROS</v>
          </cell>
          <cell r="I23">
            <v>32</v>
          </cell>
          <cell r="J23">
            <v>32</v>
          </cell>
        </row>
        <row r="24">
          <cell r="H24" t="str">
            <v>105406-P.S.R. PAN DE AZUCAR</v>
          </cell>
          <cell r="I24">
            <v>82</v>
          </cell>
          <cell r="J24">
            <v>82</v>
          </cell>
        </row>
        <row r="25">
          <cell r="H25" t="str">
            <v>105407-P.S.R. TAMBILLOS</v>
          </cell>
          <cell r="I25">
            <v>21</v>
          </cell>
          <cell r="J25">
            <v>21</v>
          </cell>
        </row>
        <row r="26">
          <cell r="H26" t="str">
            <v>04103-ANDACOLLO</v>
          </cell>
          <cell r="I26">
            <v>281</v>
          </cell>
          <cell r="J26">
            <v>281</v>
          </cell>
        </row>
        <row r="27">
          <cell r="H27" t="str">
            <v>105106-HOSPITAL ANDACOLLO</v>
          </cell>
          <cell r="I27">
            <v>281</v>
          </cell>
          <cell r="J27">
            <v>281</v>
          </cell>
        </row>
        <row r="28">
          <cell r="H28" t="str">
            <v>04104-LA HIGUERA</v>
          </cell>
          <cell r="I28">
            <v>181</v>
          </cell>
          <cell r="J28">
            <v>181</v>
          </cell>
        </row>
        <row r="29">
          <cell r="H29" t="str">
            <v>105314-CES. LA HIGUERA</v>
          </cell>
          <cell r="I29">
            <v>64</v>
          </cell>
          <cell r="J29">
            <v>64</v>
          </cell>
        </row>
        <row r="30">
          <cell r="H30" t="str">
            <v xml:space="preserve">105500-P.S.R. CALETA HORNOS        </v>
          </cell>
          <cell r="I30">
            <v>47</v>
          </cell>
          <cell r="J30">
            <v>47</v>
          </cell>
        </row>
        <row r="31">
          <cell r="H31" t="str">
            <v>105505-P.S.R. LOS CHOROS</v>
          </cell>
          <cell r="I31">
            <v>29</v>
          </cell>
          <cell r="J31">
            <v>29</v>
          </cell>
        </row>
        <row r="32">
          <cell r="H32" t="str">
            <v>105506-P.S.R. EL TRAPICHE</v>
          </cell>
          <cell r="I32">
            <v>41</v>
          </cell>
          <cell r="J32">
            <v>41</v>
          </cell>
        </row>
        <row r="33">
          <cell r="H33" t="str">
            <v>04105-PAIHUANO</v>
          </cell>
          <cell r="I33">
            <v>30</v>
          </cell>
          <cell r="J33">
            <v>30</v>
          </cell>
        </row>
        <row r="34">
          <cell r="H34" t="str">
            <v>105306-CES. PAIHUANO</v>
          </cell>
          <cell r="I34">
            <v>24</v>
          </cell>
          <cell r="J34">
            <v>24</v>
          </cell>
        </row>
        <row r="35">
          <cell r="H35" t="str">
            <v>105475-P.S.R. HORCON</v>
          </cell>
          <cell r="I35">
            <v>2</v>
          </cell>
          <cell r="J35">
            <v>2</v>
          </cell>
        </row>
        <row r="36">
          <cell r="H36" t="str">
            <v>105476-P.S.R. MONTE GRANDE</v>
          </cell>
          <cell r="I36">
            <v>1</v>
          </cell>
          <cell r="J36">
            <v>1</v>
          </cell>
        </row>
        <row r="37">
          <cell r="H37" t="str">
            <v>105477-P.S.R. PISCO ELQUI</v>
          </cell>
          <cell r="I37">
            <v>3</v>
          </cell>
          <cell r="J37">
            <v>3</v>
          </cell>
        </row>
        <row r="38">
          <cell r="H38" t="str">
            <v>04106-VICUÑA</v>
          </cell>
          <cell r="I38">
            <v>712</v>
          </cell>
          <cell r="J38">
            <v>712</v>
          </cell>
        </row>
        <row r="39">
          <cell r="H39" t="str">
            <v>105107-HOSPITAL VICUÑA</v>
          </cell>
          <cell r="I39">
            <v>398</v>
          </cell>
          <cell r="J39">
            <v>398</v>
          </cell>
        </row>
        <row r="40">
          <cell r="H40" t="str">
            <v>105467-P.S.R. DIAGUITAS</v>
          </cell>
          <cell r="I40">
            <v>46</v>
          </cell>
          <cell r="J40">
            <v>46</v>
          </cell>
        </row>
        <row r="41">
          <cell r="H41" t="str">
            <v>105468-P.S.R. EL MOLLE</v>
          </cell>
          <cell r="I41">
            <v>26</v>
          </cell>
          <cell r="J41">
            <v>26</v>
          </cell>
        </row>
        <row r="42">
          <cell r="H42" t="str">
            <v>105469-P.S.R. EL TAMBO</v>
          </cell>
          <cell r="I42">
            <v>47</v>
          </cell>
          <cell r="J42">
            <v>47</v>
          </cell>
        </row>
        <row r="43">
          <cell r="H43" t="str">
            <v>105470-P.S.R. HUANTA</v>
          </cell>
          <cell r="I43">
            <v>7</v>
          </cell>
          <cell r="J43">
            <v>7</v>
          </cell>
        </row>
        <row r="44">
          <cell r="H44" t="str">
            <v>105471-P.S.R. PERALILLO</v>
          </cell>
          <cell r="I44">
            <v>43</v>
          </cell>
          <cell r="J44">
            <v>43</v>
          </cell>
        </row>
        <row r="45">
          <cell r="H45" t="str">
            <v>105472-P.S.R. RIVADAVIA</v>
          </cell>
          <cell r="I45">
            <v>30</v>
          </cell>
          <cell r="J45">
            <v>30</v>
          </cell>
        </row>
        <row r="46">
          <cell r="H46" t="str">
            <v>105473-P.S.R. TALCUNA</v>
          </cell>
          <cell r="I46">
            <v>30</v>
          </cell>
          <cell r="J46">
            <v>30</v>
          </cell>
        </row>
        <row r="47">
          <cell r="H47" t="str">
            <v>105474-P.S.R. CHAPILCA</v>
          </cell>
          <cell r="I47">
            <v>17</v>
          </cell>
          <cell r="J47">
            <v>17</v>
          </cell>
        </row>
        <row r="48">
          <cell r="H48" t="str">
            <v>105502-P.S.R. CALINGASTA</v>
          </cell>
          <cell r="I48">
            <v>59</v>
          </cell>
          <cell r="J48">
            <v>59</v>
          </cell>
        </row>
        <row r="49">
          <cell r="H49" t="str">
            <v>105509-P.S.R. GUALLIGUAICA</v>
          </cell>
          <cell r="I49">
            <v>9</v>
          </cell>
          <cell r="J49">
            <v>9</v>
          </cell>
        </row>
        <row r="50">
          <cell r="H50" t="str">
            <v>04201-ILLAPEL</v>
          </cell>
          <cell r="I50">
            <v>669</v>
          </cell>
          <cell r="J50">
            <v>669</v>
          </cell>
        </row>
        <row r="51">
          <cell r="H51" t="str">
            <v>105103-HOSPITAL ILLAPEL</v>
          </cell>
          <cell r="I51">
            <v>320</v>
          </cell>
          <cell r="J51">
            <v>320</v>
          </cell>
        </row>
        <row r="52">
          <cell r="H52" t="str">
            <v>105326-CESFAM SAN RAFAEL</v>
          </cell>
          <cell r="I52">
            <v>220</v>
          </cell>
          <cell r="J52">
            <v>220</v>
          </cell>
        </row>
        <row r="53">
          <cell r="H53" t="str">
            <v xml:space="preserve">105443-P.S.R. CARCAMO                   </v>
          </cell>
          <cell r="I53">
            <v>15</v>
          </cell>
          <cell r="J53">
            <v>15</v>
          </cell>
        </row>
        <row r="54">
          <cell r="H54" t="str">
            <v>105444-P.S.R. HUINTIL</v>
          </cell>
          <cell r="I54">
            <v>10</v>
          </cell>
          <cell r="J54">
            <v>10</v>
          </cell>
        </row>
        <row r="55">
          <cell r="H55" t="str">
            <v>105445-P.S.R. LIMAHUIDA</v>
          </cell>
          <cell r="I55">
            <v>3</v>
          </cell>
          <cell r="J55">
            <v>3</v>
          </cell>
        </row>
        <row r="56">
          <cell r="H56" t="str">
            <v>105446-P.S.R. MATANCILLA</v>
          </cell>
          <cell r="I56">
            <v>5</v>
          </cell>
          <cell r="J56">
            <v>5</v>
          </cell>
        </row>
        <row r="57">
          <cell r="H57" t="str">
            <v>105447-P.S.R. PERALILLO</v>
          </cell>
          <cell r="I57">
            <v>11</v>
          </cell>
          <cell r="J57">
            <v>11</v>
          </cell>
        </row>
        <row r="58">
          <cell r="H58" t="str">
            <v>105448-P.S.R. SANTA VIRGINIA</v>
          </cell>
          <cell r="I58">
            <v>7</v>
          </cell>
          <cell r="J58">
            <v>7</v>
          </cell>
        </row>
        <row r="59">
          <cell r="H59" t="str">
            <v>105449-P.S.R. TUNGA NORTE</v>
          </cell>
          <cell r="I59">
            <v>8</v>
          </cell>
          <cell r="J59">
            <v>8</v>
          </cell>
        </row>
        <row r="60">
          <cell r="H60" t="str">
            <v>105485-P.S.R. PLAN DE HORNOS</v>
          </cell>
          <cell r="I60">
            <v>16</v>
          </cell>
          <cell r="J60">
            <v>16</v>
          </cell>
        </row>
        <row r="61">
          <cell r="H61" t="str">
            <v>105486-P.S.R. TUNGA SUR</v>
          </cell>
          <cell r="I61">
            <v>5</v>
          </cell>
          <cell r="J61">
            <v>5</v>
          </cell>
        </row>
        <row r="62">
          <cell r="H62" t="str">
            <v>105487-P.S.R. CAÑAS UNO</v>
          </cell>
          <cell r="I62">
            <v>44</v>
          </cell>
          <cell r="J62">
            <v>44</v>
          </cell>
        </row>
        <row r="63">
          <cell r="H63" t="str">
            <v>105496-P.S.R. PINTACURA SUR</v>
          </cell>
          <cell r="I63">
            <v>1</v>
          </cell>
          <cell r="J63">
            <v>1</v>
          </cell>
        </row>
        <row r="64">
          <cell r="H64" t="str">
            <v>105504-P.S.R. SOCAVON</v>
          </cell>
          <cell r="I64">
            <v>4</v>
          </cell>
          <cell r="J64">
            <v>4</v>
          </cell>
        </row>
        <row r="65">
          <cell r="H65" t="str">
            <v>04202-CANELA</v>
          </cell>
          <cell r="I65">
            <v>172</v>
          </cell>
          <cell r="J65">
            <v>172</v>
          </cell>
        </row>
        <row r="66">
          <cell r="H66" t="str">
            <v>105309-CES. RURAL CANELA</v>
          </cell>
          <cell r="I66">
            <v>91</v>
          </cell>
          <cell r="J66">
            <v>91</v>
          </cell>
        </row>
        <row r="67">
          <cell r="H67" t="str">
            <v xml:space="preserve">105450-P.S.R. MINCHA NORTE            </v>
          </cell>
          <cell r="I67">
            <v>43</v>
          </cell>
          <cell r="J67">
            <v>43</v>
          </cell>
        </row>
        <row r="68">
          <cell r="H68" t="str">
            <v>105451-P.S.R. AGUA FRIA</v>
          </cell>
          <cell r="I68">
            <v>9</v>
          </cell>
          <cell r="J68">
            <v>9</v>
          </cell>
        </row>
        <row r="69">
          <cell r="H69" t="str">
            <v>105482-P.S.R. CANELA ALTA</v>
          </cell>
          <cell r="I69">
            <v>8</v>
          </cell>
          <cell r="J69">
            <v>8</v>
          </cell>
        </row>
        <row r="70">
          <cell r="H70" t="str">
            <v>105483-P.S.R. LOS RULOS</v>
          </cell>
          <cell r="I70">
            <v>7</v>
          </cell>
          <cell r="J70">
            <v>7</v>
          </cell>
        </row>
        <row r="71">
          <cell r="H71" t="str">
            <v>105484-P.S.R. HUENTELAUQUEN</v>
          </cell>
          <cell r="I71">
            <v>9</v>
          </cell>
          <cell r="J71">
            <v>9</v>
          </cell>
        </row>
        <row r="72">
          <cell r="H72" t="str">
            <v>105488-P.S.R. ESPIRITU SANTO</v>
          </cell>
          <cell r="I72">
            <v>1</v>
          </cell>
          <cell r="J72">
            <v>1</v>
          </cell>
        </row>
        <row r="73">
          <cell r="H73" t="str">
            <v>105498-P.S.R. QUEBRADA DE LINARES</v>
          </cell>
          <cell r="I73">
            <v>4</v>
          </cell>
          <cell r="J73">
            <v>4</v>
          </cell>
        </row>
        <row r="74">
          <cell r="H74" t="str">
            <v>04203-LOS VILOS</v>
          </cell>
          <cell r="I74">
            <v>336</v>
          </cell>
          <cell r="J74">
            <v>336</v>
          </cell>
        </row>
        <row r="75">
          <cell r="H75" t="str">
            <v>105108-HOSPITAL LOS VILOS</v>
          </cell>
          <cell r="I75">
            <v>193</v>
          </cell>
          <cell r="J75">
            <v>193</v>
          </cell>
        </row>
        <row r="76">
          <cell r="H76" t="str">
            <v xml:space="preserve">105478-P.S.R. CAIMANES                   </v>
          </cell>
          <cell r="I76">
            <v>52</v>
          </cell>
          <cell r="J76">
            <v>52</v>
          </cell>
        </row>
        <row r="77">
          <cell r="H77" t="str">
            <v>105479-P.S.R. GUANGUALI</v>
          </cell>
          <cell r="I77">
            <v>20</v>
          </cell>
          <cell r="J77">
            <v>20</v>
          </cell>
        </row>
        <row r="78">
          <cell r="H78" t="str">
            <v>105480-P.S.R. QUILIMARI</v>
          </cell>
          <cell r="I78">
            <v>29</v>
          </cell>
          <cell r="J78">
            <v>29</v>
          </cell>
        </row>
        <row r="79">
          <cell r="H79" t="str">
            <v>105481-P.S.R. TILAMA</v>
          </cell>
          <cell r="I79">
            <v>12</v>
          </cell>
          <cell r="J79">
            <v>12</v>
          </cell>
        </row>
        <row r="80">
          <cell r="H80" t="str">
            <v>105511-P.S.R. LOS CONDORES</v>
          </cell>
          <cell r="I80">
            <v>30</v>
          </cell>
          <cell r="J80">
            <v>30</v>
          </cell>
        </row>
        <row r="81">
          <cell r="H81" t="str">
            <v>04204-SALAMANCA</v>
          </cell>
          <cell r="I81">
            <v>714</v>
          </cell>
          <cell r="J81">
            <v>714</v>
          </cell>
        </row>
        <row r="82">
          <cell r="H82" t="str">
            <v>105104-HOSPITAL SALAMANCA</v>
          </cell>
          <cell r="I82">
            <v>342</v>
          </cell>
          <cell r="J82">
            <v>342</v>
          </cell>
        </row>
        <row r="83">
          <cell r="H83" t="str">
            <v xml:space="preserve">105452-P.S.R. CUNCUMEN                 </v>
          </cell>
          <cell r="I83">
            <v>176</v>
          </cell>
          <cell r="J83">
            <v>176</v>
          </cell>
        </row>
        <row r="84">
          <cell r="H84" t="str">
            <v>105453-P.S.R. TRANQUILLA</v>
          </cell>
          <cell r="I84">
            <v>12</v>
          </cell>
          <cell r="J84">
            <v>12</v>
          </cell>
        </row>
        <row r="85">
          <cell r="H85" t="str">
            <v>105454-P.S.R. CUNLAGUA</v>
          </cell>
          <cell r="I85">
            <v>11</v>
          </cell>
          <cell r="J85">
            <v>11</v>
          </cell>
        </row>
        <row r="86">
          <cell r="H86" t="str">
            <v>105455-P.S.R. CHILLEPIN</v>
          </cell>
          <cell r="I86">
            <v>26</v>
          </cell>
          <cell r="J86">
            <v>26</v>
          </cell>
        </row>
        <row r="87">
          <cell r="H87" t="str">
            <v>105456-P.S.R. LLIMPO</v>
          </cell>
          <cell r="I87">
            <v>21</v>
          </cell>
          <cell r="J87">
            <v>21</v>
          </cell>
        </row>
        <row r="88">
          <cell r="H88" t="str">
            <v>105457-P.S.R. SAN AGUSTIN</v>
          </cell>
          <cell r="I88">
            <v>29</v>
          </cell>
          <cell r="J88">
            <v>29</v>
          </cell>
        </row>
        <row r="89">
          <cell r="H89" t="str">
            <v>105458-P.S.R. TAHUINCO</v>
          </cell>
          <cell r="I89">
            <v>20</v>
          </cell>
          <cell r="J89">
            <v>20</v>
          </cell>
        </row>
        <row r="90">
          <cell r="H90" t="str">
            <v>105491-P.S.R. QUELEN BAJO</v>
          </cell>
          <cell r="I90">
            <v>29</v>
          </cell>
          <cell r="J90">
            <v>29</v>
          </cell>
        </row>
        <row r="91">
          <cell r="H91" t="str">
            <v>105492-P.S.R. CAMISA</v>
          </cell>
          <cell r="I91">
            <v>17</v>
          </cell>
          <cell r="J91">
            <v>17</v>
          </cell>
        </row>
        <row r="92">
          <cell r="H92" t="str">
            <v>105501-P.S.R. ARBOLEDA GRANDE</v>
          </cell>
          <cell r="I92">
            <v>31</v>
          </cell>
          <cell r="J92">
            <v>31</v>
          </cell>
        </row>
        <row r="93">
          <cell r="H93" t="str">
            <v>04301-OVALLE</v>
          </cell>
          <cell r="I93">
            <v>2035</v>
          </cell>
          <cell r="J93">
            <v>2035</v>
          </cell>
        </row>
        <row r="94">
          <cell r="H94" t="str">
            <v>105315-CES. RURAL C. DE TAMAYA</v>
          </cell>
          <cell r="I94">
            <v>134</v>
          </cell>
          <cell r="J94">
            <v>134</v>
          </cell>
        </row>
        <row r="95">
          <cell r="H95" t="str">
            <v>105317-CES. JORGE JORDAN D.</v>
          </cell>
          <cell r="I95">
            <v>329</v>
          </cell>
          <cell r="J95">
            <v>329</v>
          </cell>
        </row>
        <row r="96">
          <cell r="H96" t="str">
            <v>105322-CES. MARCOS MACUADA</v>
          </cell>
          <cell r="I96">
            <v>719</v>
          </cell>
          <cell r="J96">
            <v>719</v>
          </cell>
        </row>
        <row r="97">
          <cell r="H97" t="str">
            <v>105324-CES. SOTAQUI</v>
          </cell>
          <cell r="I97">
            <v>144</v>
          </cell>
          <cell r="J97">
            <v>144</v>
          </cell>
        </row>
        <row r="98">
          <cell r="H98" t="str">
            <v>105415-P.S.R. BARRAZA</v>
          </cell>
          <cell r="I98">
            <v>25</v>
          </cell>
          <cell r="J98">
            <v>25</v>
          </cell>
        </row>
        <row r="99">
          <cell r="H99" t="str">
            <v xml:space="preserve">105416-P.S.R. CAMARICO                  </v>
          </cell>
          <cell r="I99">
            <v>51</v>
          </cell>
          <cell r="J99">
            <v>51</v>
          </cell>
        </row>
        <row r="100">
          <cell r="H100" t="str">
            <v>105417-P.S.R. ALCONES BAJOS</v>
          </cell>
          <cell r="I100">
            <v>28</v>
          </cell>
          <cell r="J100">
            <v>28</v>
          </cell>
        </row>
        <row r="101">
          <cell r="H101" t="str">
            <v>105419-P.S.R. LAS SOSSAS</v>
          </cell>
          <cell r="I101">
            <v>16</v>
          </cell>
          <cell r="J101">
            <v>16</v>
          </cell>
        </row>
        <row r="102">
          <cell r="H102" t="str">
            <v>105420-P.S.R. LIMARI</v>
          </cell>
          <cell r="I102">
            <v>58</v>
          </cell>
          <cell r="J102">
            <v>58</v>
          </cell>
        </row>
        <row r="103">
          <cell r="H103" t="str">
            <v>105422-P.S.R. HORNILLOS</v>
          </cell>
          <cell r="I103">
            <v>11</v>
          </cell>
          <cell r="J103">
            <v>11</v>
          </cell>
        </row>
        <row r="104">
          <cell r="H104" t="str">
            <v>105437-P.S.R. CHALINGA</v>
          </cell>
          <cell r="I104">
            <v>41</v>
          </cell>
          <cell r="J104">
            <v>41</v>
          </cell>
        </row>
        <row r="105">
          <cell r="H105" t="str">
            <v>105439-P.S.R. CERRO BLANCO</v>
          </cell>
          <cell r="I105">
            <v>7</v>
          </cell>
          <cell r="J105">
            <v>7</v>
          </cell>
        </row>
        <row r="106">
          <cell r="H106" t="str">
            <v>105507-P.S.R. HUAMALATA</v>
          </cell>
          <cell r="I106">
            <v>51</v>
          </cell>
          <cell r="J106">
            <v>51</v>
          </cell>
        </row>
        <row r="107">
          <cell r="H107" t="str">
            <v>105510-P.S.R. RECOLETA</v>
          </cell>
          <cell r="I107">
            <v>30</v>
          </cell>
          <cell r="J107">
            <v>30</v>
          </cell>
        </row>
        <row r="108">
          <cell r="H108" t="str">
            <v>105722-CECOF SAN JOSE DE LA DEHESA</v>
          </cell>
          <cell r="I108">
            <v>175</v>
          </cell>
          <cell r="J108">
            <v>175</v>
          </cell>
        </row>
        <row r="109">
          <cell r="H109" t="str">
            <v>105723-CECOF LIMARI</v>
          </cell>
          <cell r="I109">
            <v>169</v>
          </cell>
          <cell r="J109">
            <v>169</v>
          </cell>
        </row>
        <row r="110">
          <cell r="H110" t="str">
            <v>200258-CECOF LOS COPIHUES</v>
          </cell>
          <cell r="I110">
            <v>47</v>
          </cell>
          <cell r="J110">
            <v>47</v>
          </cell>
        </row>
        <row r="111">
          <cell r="H111" t="str">
            <v>04302-COMBARBALÁ</v>
          </cell>
          <cell r="I111">
            <v>266</v>
          </cell>
          <cell r="J111">
            <v>266</v>
          </cell>
        </row>
        <row r="112">
          <cell r="H112" t="str">
            <v>105105-HOSPITAL COMBARBALA</v>
          </cell>
          <cell r="I112">
            <v>104</v>
          </cell>
          <cell r="J112">
            <v>104</v>
          </cell>
        </row>
        <row r="113">
          <cell r="H113" t="str">
            <v>105433-P.S.R. SAN LORENZO</v>
          </cell>
          <cell r="I113">
            <v>2</v>
          </cell>
          <cell r="J113">
            <v>2</v>
          </cell>
        </row>
        <row r="114">
          <cell r="H114" t="str">
            <v>105434-P.S.R. SAN MARCOS</v>
          </cell>
          <cell r="I114">
            <v>15</v>
          </cell>
          <cell r="J114">
            <v>15</v>
          </cell>
        </row>
        <row r="115">
          <cell r="H115" t="str">
            <v>105441-P.S.R. MANQUEHUA</v>
          </cell>
          <cell r="I115">
            <v>8</v>
          </cell>
          <cell r="J115">
            <v>8</v>
          </cell>
        </row>
        <row r="116">
          <cell r="H116" t="str">
            <v xml:space="preserve">105459-P.S.R. BARRANCAS                </v>
          </cell>
          <cell r="I116">
            <v>15</v>
          </cell>
          <cell r="J116">
            <v>15</v>
          </cell>
        </row>
        <row r="117">
          <cell r="H117" t="str">
            <v>105460-P.S.R. COGOTI 18</v>
          </cell>
          <cell r="I117">
            <v>27</v>
          </cell>
          <cell r="J117">
            <v>27</v>
          </cell>
        </row>
        <row r="118">
          <cell r="H118" t="str">
            <v>105461-P.S.R. EL HUACHO</v>
          </cell>
          <cell r="I118">
            <v>5</v>
          </cell>
          <cell r="J118">
            <v>5</v>
          </cell>
        </row>
        <row r="119">
          <cell r="H119" t="str">
            <v>105462-P.S.R. EL SAUCE</v>
          </cell>
          <cell r="I119">
            <v>18</v>
          </cell>
          <cell r="J119">
            <v>18</v>
          </cell>
        </row>
        <row r="120">
          <cell r="H120" t="str">
            <v>105463-P.S.R. QUILITAPIA</v>
          </cell>
          <cell r="I120">
            <v>26</v>
          </cell>
          <cell r="J120">
            <v>26</v>
          </cell>
        </row>
        <row r="121">
          <cell r="H121" t="str">
            <v>105464-P.S.R. LA LIGUA</v>
          </cell>
          <cell r="I121">
            <v>20</v>
          </cell>
          <cell r="J121">
            <v>20</v>
          </cell>
        </row>
        <row r="122">
          <cell r="H122" t="str">
            <v>105465-P.S.R. RAMADILLA</v>
          </cell>
          <cell r="I122">
            <v>8</v>
          </cell>
          <cell r="J122">
            <v>8</v>
          </cell>
        </row>
        <row r="123">
          <cell r="H123" t="str">
            <v>105466-P.S.R. VALLE HERMOSO</v>
          </cell>
          <cell r="I123">
            <v>14</v>
          </cell>
          <cell r="J123">
            <v>14</v>
          </cell>
        </row>
        <row r="124">
          <cell r="H124" t="str">
            <v>105490-P.S.R. EL DURAZNO</v>
          </cell>
          <cell r="I124">
            <v>4</v>
          </cell>
          <cell r="J124">
            <v>4</v>
          </cell>
        </row>
        <row r="125">
          <cell r="H125" t="str">
            <v>04304-MONTE PATRIA</v>
          </cell>
          <cell r="I125">
            <v>658</v>
          </cell>
          <cell r="J125">
            <v>658</v>
          </cell>
        </row>
        <row r="126">
          <cell r="H126" t="str">
            <v>105307-CES. RURAL MONTE PATRIA</v>
          </cell>
          <cell r="I126">
            <v>341</v>
          </cell>
          <cell r="J126">
            <v>341</v>
          </cell>
        </row>
        <row r="127">
          <cell r="H127" t="str">
            <v>105311-CES. RURAL CHAÑARAL ALTO</v>
          </cell>
          <cell r="I127">
            <v>84</v>
          </cell>
          <cell r="J127">
            <v>84</v>
          </cell>
        </row>
        <row r="128">
          <cell r="H128" t="str">
            <v>105312-CES. RURAL CAREN</v>
          </cell>
          <cell r="I128">
            <v>96</v>
          </cell>
          <cell r="J128">
            <v>96</v>
          </cell>
        </row>
        <row r="129">
          <cell r="H129" t="str">
            <v>105318-CES. RURAL EL PALQUI</v>
          </cell>
          <cell r="I129">
            <v>128</v>
          </cell>
          <cell r="J129">
            <v>128</v>
          </cell>
        </row>
        <row r="130">
          <cell r="H130" t="str">
            <v>105428-P.S.R. HUATULAME</v>
          </cell>
          <cell r="I130">
            <v>3</v>
          </cell>
          <cell r="J130">
            <v>3</v>
          </cell>
        </row>
        <row r="131">
          <cell r="H131" t="str">
            <v>105489-P.S.R. RAMADAS DE TULAHUEN</v>
          </cell>
          <cell r="I131">
            <v>6</v>
          </cell>
          <cell r="J131">
            <v>6</v>
          </cell>
        </row>
        <row r="132">
          <cell r="H132" t="str">
            <v>04304-PUNITAQUI</v>
          </cell>
          <cell r="I132">
            <v>285</v>
          </cell>
          <cell r="J132">
            <v>285</v>
          </cell>
        </row>
        <row r="133">
          <cell r="H133" t="str">
            <v>105308-CES. RURAL PUNITAQUI</v>
          </cell>
          <cell r="I133">
            <v>276</v>
          </cell>
          <cell r="J133">
            <v>276</v>
          </cell>
        </row>
        <row r="134">
          <cell r="H134" t="str">
            <v>105440-P.S.R. DIVISADERO</v>
          </cell>
          <cell r="I134">
            <v>6</v>
          </cell>
          <cell r="J134">
            <v>6</v>
          </cell>
        </row>
        <row r="135">
          <cell r="H135" t="str">
            <v xml:space="preserve">105508-P.S.R. EL PARRAL DE QUILES  </v>
          </cell>
          <cell r="I135">
            <v>3</v>
          </cell>
          <cell r="J135">
            <v>3</v>
          </cell>
        </row>
        <row r="136">
          <cell r="H136" t="str">
            <v>04305-RIO HURTADO</v>
          </cell>
          <cell r="I136">
            <v>190</v>
          </cell>
          <cell r="J136">
            <v>190</v>
          </cell>
        </row>
        <row r="137">
          <cell r="H137" t="str">
            <v>105310-CES. RURAL PICHASCA</v>
          </cell>
          <cell r="I137">
            <v>73</v>
          </cell>
          <cell r="J137">
            <v>73</v>
          </cell>
        </row>
        <row r="138">
          <cell r="H138" t="str">
            <v>105409-P.S.R. EL CHAÑAR</v>
          </cell>
          <cell r="I138">
            <v>6</v>
          </cell>
          <cell r="J138">
            <v>6</v>
          </cell>
        </row>
        <row r="139">
          <cell r="H139" t="str">
            <v>105410-P.S.R. HURTADO</v>
          </cell>
          <cell r="I139">
            <v>17</v>
          </cell>
          <cell r="J139">
            <v>17</v>
          </cell>
        </row>
        <row r="140">
          <cell r="H140" t="str">
            <v>105411-P.S.R. LAS BREAS</v>
          </cell>
          <cell r="I140">
            <v>21</v>
          </cell>
          <cell r="J140">
            <v>21</v>
          </cell>
        </row>
        <row r="141">
          <cell r="H141" t="str">
            <v>105413-P.S.R. SAMO ALTO</v>
          </cell>
          <cell r="I141">
            <v>38</v>
          </cell>
          <cell r="J141">
            <v>38</v>
          </cell>
        </row>
        <row r="142">
          <cell r="H142" t="str">
            <v>105414-P.S.R. SERON</v>
          </cell>
          <cell r="I142">
            <v>22</v>
          </cell>
          <cell r="J142">
            <v>22</v>
          </cell>
        </row>
        <row r="143">
          <cell r="H143" t="str">
            <v>105503-P.S.R. TABAQUEROS</v>
          </cell>
          <cell r="I143">
            <v>13</v>
          </cell>
          <cell r="J143">
            <v>13</v>
          </cell>
        </row>
        <row r="144">
          <cell r="H144" t="str">
            <v>Total general</v>
          </cell>
          <cell r="I144">
            <v>13466</v>
          </cell>
          <cell r="J144">
            <v>13466</v>
          </cell>
        </row>
      </sheetData>
      <sheetData sheetId="25"/>
      <sheetData sheetId="26"/>
      <sheetData sheetId="27"/>
      <sheetData sheetId="28"/>
      <sheetData sheetId="29"/>
      <sheetData sheetId="30">
        <row r="3">
          <cell r="H3" t="str">
            <v>Suma de Total</v>
          </cell>
          <cell r="I3" t="str">
            <v>Etiquetas de columna</v>
          </cell>
        </row>
        <row r="4">
          <cell r="H4" t="str">
            <v>Etiquetas de fila</v>
          </cell>
          <cell r="I4">
            <v>12</v>
          </cell>
          <cell r="J4" t="str">
            <v>Total general</v>
          </cell>
        </row>
        <row r="5">
          <cell r="H5" t="str">
            <v>04101-LA SERENA</v>
          </cell>
          <cell r="I5">
            <v>2146</v>
          </cell>
          <cell r="J5">
            <v>2146</v>
          </cell>
        </row>
        <row r="6">
          <cell r="H6" t="str">
            <v>105300-CES. CARDENAL CARO</v>
          </cell>
          <cell r="I6">
            <v>239</v>
          </cell>
          <cell r="J6">
            <v>239</v>
          </cell>
        </row>
        <row r="7">
          <cell r="H7" t="str">
            <v>105301-CES. LAS COMPAÑIAS</v>
          </cell>
          <cell r="I7">
            <v>232</v>
          </cell>
          <cell r="J7">
            <v>232</v>
          </cell>
        </row>
        <row r="8">
          <cell r="H8" t="str">
            <v>105302-CES. PEDRO AGUIRRE C.</v>
          </cell>
          <cell r="I8">
            <v>260</v>
          </cell>
          <cell r="J8">
            <v>260</v>
          </cell>
        </row>
        <row r="9">
          <cell r="H9" t="str">
            <v>105313-CES. SCHAFFHAUSER</v>
          </cell>
          <cell r="I9">
            <v>268</v>
          </cell>
          <cell r="J9">
            <v>268</v>
          </cell>
        </row>
        <row r="10">
          <cell r="H10" t="str">
            <v>105319-CES. CARDENAL R.S.H.</v>
          </cell>
          <cell r="I10">
            <v>585</v>
          </cell>
          <cell r="J10">
            <v>585</v>
          </cell>
        </row>
        <row r="11">
          <cell r="H11" t="str">
            <v>105325-CESFAM JUAN PABLO II</v>
          </cell>
          <cell r="I11">
            <v>389</v>
          </cell>
          <cell r="J11">
            <v>389</v>
          </cell>
        </row>
        <row r="12">
          <cell r="H12" t="str">
            <v xml:space="preserve">105400-P.S.R. ALGARROBITO            </v>
          </cell>
          <cell r="I12">
            <v>56</v>
          </cell>
          <cell r="J12">
            <v>56</v>
          </cell>
        </row>
        <row r="13">
          <cell r="H13" t="str">
            <v>105401-P.S.R. LAS ROJAS</v>
          </cell>
          <cell r="I13">
            <v>7</v>
          </cell>
          <cell r="J13">
            <v>7</v>
          </cell>
        </row>
        <row r="14">
          <cell r="H14" t="str">
            <v>105402-P.S.R. EL ROMERO</v>
          </cell>
          <cell r="I14">
            <v>10</v>
          </cell>
          <cell r="J14">
            <v>10</v>
          </cell>
        </row>
        <row r="15">
          <cell r="H15" t="str">
            <v>105499-P.S.R. LAMBERT</v>
          </cell>
          <cell r="I15">
            <v>12</v>
          </cell>
          <cell r="J15">
            <v>12</v>
          </cell>
        </row>
        <row r="16">
          <cell r="H16" t="str">
            <v>105700-CECOF VILLA EL INDIO</v>
          </cell>
          <cell r="I16">
            <v>28</v>
          </cell>
          <cell r="J16">
            <v>28</v>
          </cell>
        </row>
        <row r="17">
          <cell r="H17" t="str">
            <v>105701-CECOF VILLA ALEMANIA</v>
          </cell>
          <cell r="I17">
            <v>24</v>
          </cell>
          <cell r="J17">
            <v>24</v>
          </cell>
        </row>
        <row r="18">
          <cell r="H18" t="str">
            <v>105702-CECOF VILLA LAMBERT</v>
          </cell>
          <cell r="I18">
            <v>36</v>
          </cell>
          <cell r="J18">
            <v>36</v>
          </cell>
        </row>
        <row r="19">
          <cell r="H19" t="str">
            <v>04102-COQUIMBO</v>
          </cell>
          <cell r="I19">
            <v>1473</v>
          </cell>
          <cell r="J19">
            <v>1473</v>
          </cell>
        </row>
        <row r="20">
          <cell r="H20" t="str">
            <v>105303-CES. SAN JUAN</v>
          </cell>
          <cell r="I20">
            <v>331</v>
          </cell>
          <cell r="J20">
            <v>331</v>
          </cell>
        </row>
        <row r="21">
          <cell r="H21" t="str">
            <v>105304-CES. SANTA CECILIA</v>
          </cell>
          <cell r="I21">
            <v>272</v>
          </cell>
          <cell r="J21">
            <v>272</v>
          </cell>
        </row>
        <row r="22">
          <cell r="H22" t="str">
            <v>105305-CES. TIERRAS BLANCAS</v>
          </cell>
          <cell r="I22">
            <v>332</v>
          </cell>
          <cell r="J22">
            <v>332</v>
          </cell>
        </row>
        <row r="23">
          <cell r="H23" t="str">
            <v>105321-CES. RURAL  TONGOY</v>
          </cell>
          <cell r="I23">
            <v>81</v>
          </cell>
          <cell r="J23">
            <v>81</v>
          </cell>
        </row>
        <row r="24">
          <cell r="H24" t="str">
            <v>105323-CES. DR. SERGIO AGUILAR</v>
          </cell>
          <cell r="I24">
            <v>203</v>
          </cell>
          <cell r="J24">
            <v>203</v>
          </cell>
        </row>
        <row r="25">
          <cell r="H25" t="str">
            <v xml:space="preserve">105404-P.S.R. EL TANGUE                         </v>
          </cell>
          <cell r="I25">
            <v>26</v>
          </cell>
          <cell r="J25">
            <v>26</v>
          </cell>
        </row>
        <row r="26">
          <cell r="H26" t="str">
            <v>105405-P.S.R. GUANAQUEROS</v>
          </cell>
          <cell r="I26">
            <v>9</v>
          </cell>
          <cell r="J26">
            <v>9</v>
          </cell>
        </row>
        <row r="27">
          <cell r="H27" t="str">
            <v>105406-P.S.R. PAN DE AZUCAR</v>
          </cell>
          <cell r="I27">
            <v>116</v>
          </cell>
          <cell r="J27">
            <v>116</v>
          </cell>
        </row>
        <row r="28">
          <cell r="H28" t="str">
            <v>105407-P.S.R. TAMBILLOS</v>
          </cell>
          <cell r="I28">
            <v>10</v>
          </cell>
          <cell r="J28">
            <v>10</v>
          </cell>
        </row>
        <row r="29">
          <cell r="H29" t="str">
            <v>105705-CECOF EL ALBA</v>
          </cell>
          <cell r="I29">
            <v>93</v>
          </cell>
          <cell r="J29">
            <v>93</v>
          </cell>
        </row>
        <row r="30">
          <cell r="H30" t="str">
            <v>04103-ANDACOLLO</v>
          </cell>
          <cell r="I30">
            <v>102</v>
          </cell>
          <cell r="J30">
            <v>102</v>
          </cell>
        </row>
        <row r="31">
          <cell r="H31" t="str">
            <v>105106-HOSPITAL ANDACOLLO</v>
          </cell>
          <cell r="I31">
            <v>102</v>
          </cell>
          <cell r="J31">
            <v>102</v>
          </cell>
        </row>
        <row r="32">
          <cell r="H32" t="str">
            <v>04104-LA HIGUERA</v>
          </cell>
          <cell r="I32">
            <v>23</v>
          </cell>
          <cell r="J32">
            <v>23</v>
          </cell>
        </row>
        <row r="33">
          <cell r="H33" t="str">
            <v>105314-CES. LA HIGUERA</v>
          </cell>
          <cell r="I33">
            <v>15</v>
          </cell>
          <cell r="J33">
            <v>15</v>
          </cell>
        </row>
        <row r="34">
          <cell r="H34" t="str">
            <v xml:space="preserve">105500-P.S.R. CALETA HORNOS        </v>
          </cell>
          <cell r="I34">
            <v>6</v>
          </cell>
          <cell r="J34">
            <v>6</v>
          </cell>
        </row>
        <row r="35">
          <cell r="H35" t="str">
            <v>105505-P.S.R. LOS CHOROS</v>
          </cell>
          <cell r="I35">
            <v>0</v>
          </cell>
          <cell r="J35">
            <v>0</v>
          </cell>
        </row>
        <row r="36">
          <cell r="H36" t="str">
            <v>105506-P.S.R. EL TRAPICHE</v>
          </cell>
          <cell r="I36">
            <v>2</v>
          </cell>
          <cell r="J36">
            <v>2</v>
          </cell>
        </row>
        <row r="37">
          <cell r="H37" t="str">
            <v>04105-PAIHUANO</v>
          </cell>
          <cell r="I37">
            <v>24</v>
          </cell>
          <cell r="J37">
            <v>24</v>
          </cell>
        </row>
        <row r="38">
          <cell r="H38" t="str">
            <v>105306-CES. PAIHUANO</v>
          </cell>
          <cell r="I38">
            <v>18</v>
          </cell>
          <cell r="J38">
            <v>18</v>
          </cell>
        </row>
        <row r="39">
          <cell r="H39" t="str">
            <v>105475-P.S.R. HORCON</v>
          </cell>
          <cell r="I39">
            <v>2</v>
          </cell>
          <cell r="J39">
            <v>2</v>
          </cell>
        </row>
        <row r="40">
          <cell r="H40" t="str">
            <v>105476-P.S.R. MONTE GRANDE</v>
          </cell>
          <cell r="I40">
            <v>2</v>
          </cell>
          <cell r="J40">
            <v>2</v>
          </cell>
        </row>
        <row r="41">
          <cell r="H41" t="str">
            <v>105477-P.S.R. PISCO ELQUI</v>
          </cell>
          <cell r="I41">
            <v>2</v>
          </cell>
          <cell r="J41">
            <v>2</v>
          </cell>
        </row>
        <row r="42">
          <cell r="H42" t="str">
            <v>04106-VICUÑA</v>
          </cell>
          <cell r="I42">
            <v>325</v>
          </cell>
          <cell r="J42">
            <v>325</v>
          </cell>
        </row>
        <row r="43">
          <cell r="H43" t="str">
            <v>105107-HOSPITAL VICUÑA</v>
          </cell>
          <cell r="I43">
            <v>174</v>
          </cell>
          <cell r="J43">
            <v>174</v>
          </cell>
        </row>
        <row r="44">
          <cell r="H44" t="str">
            <v>105467-P.S.R. DIAGUITAS</v>
          </cell>
          <cell r="I44">
            <v>12</v>
          </cell>
          <cell r="J44">
            <v>12</v>
          </cell>
        </row>
        <row r="45">
          <cell r="H45" t="str">
            <v>105468-P.S.R. EL MOLLE</v>
          </cell>
          <cell r="I45">
            <v>15</v>
          </cell>
          <cell r="J45">
            <v>15</v>
          </cell>
        </row>
        <row r="46">
          <cell r="H46" t="str">
            <v>105469-P.S.R. EL TAMBO</v>
          </cell>
          <cell r="I46">
            <v>32</v>
          </cell>
          <cell r="J46">
            <v>32</v>
          </cell>
        </row>
        <row r="47">
          <cell r="H47" t="str">
            <v>105470-P.S.R. HUANTA</v>
          </cell>
          <cell r="I47">
            <v>1</v>
          </cell>
          <cell r="J47">
            <v>1</v>
          </cell>
        </row>
        <row r="48">
          <cell r="H48" t="str">
            <v>105471-P.S.R. PERALILLO</v>
          </cell>
          <cell r="I48">
            <v>14</v>
          </cell>
          <cell r="J48">
            <v>14</v>
          </cell>
        </row>
        <row r="49">
          <cell r="H49" t="str">
            <v>105472-P.S.R. RIVADAVIA</v>
          </cell>
          <cell r="I49">
            <v>13</v>
          </cell>
          <cell r="J49">
            <v>13</v>
          </cell>
        </row>
        <row r="50">
          <cell r="H50" t="str">
            <v>105473-P.S.R. TALCUNA</v>
          </cell>
          <cell r="I50">
            <v>19</v>
          </cell>
          <cell r="J50">
            <v>19</v>
          </cell>
        </row>
        <row r="51">
          <cell r="H51" t="str">
            <v>105474-P.S.R. CHAPILCA</v>
          </cell>
          <cell r="I51">
            <v>1</v>
          </cell>
          <cell r="J51">
            <v>1</v>
          </cell>
        </row>
        <row r="52">
          <cell r="H52" t="str">
            <v>105502-P.S.R. CALINGASTA</v>
          </cell>
          <cell r="I52">
            <v>35</v>
          </cell>
          <cell r="J52">
            <v>35</v>
          </cell>
        </row>
        <row r="53">
          <cell r="H53" t="str">
            <v>105509-P.S.R. GUALLIGUAICA</v>
          </cell>
          <cell r="I53">
            <v>9</v>
          </cell>
          <cell r="J53">
            <v>9</v>
          </cell>
        </row>
        <row r="54">
          <cell r="H54" t="str">
            <v>04201-ILLAPEL</v>
          </cell>
          <cell r="I54">
            <v>255</v>
          </cell>
          <cell r="J54">
            <v>255</v>
          </cell>
        </row>
        <row r="55">
          <cell r="H55" t="str">
            <v>105103-HOSPITAL ILLAPEL</v>
          </cell>
          <cell r="I55">
            <v>86</v>
          </cell>
          <cell r="J55">
            <v>86</v>
          </cell>
        </row>
        <row r="56">
          <cell r="H56" t="str">
            <v>105326-CESFAM SAN RAFAEL</v>
          </cell>
          <cell r="I56">
            <v>132</v>
          </cell>
          <cell r="J56">
            <v>132</v>
          </cell>
        </row>
        <row r="57">
          <cell r="H57" t="str">
            <v xml:space="preserve">105443-P.S.R. CARCAMO                   </v>
          </cell>
          <cell r="I57">
            <v>4</v>
          </cell>
          <cell r="J57">
            <v>4</v>
          </cell>
        </row>
        <row r="58">
          <cell r="H58" t="str">
            <v>105444-P.S.R. HUINTIL</v>
          </cell>
          <cell r="I58">
            <v>1</v>
          </cell>
          <cell r="J58">
            <v>1</v>
          </cell>
        </row>
        <row r="59">
          <cell r="H59" t="str">
            <v>105445-P.S.R. LIMAHUIDA</v>
          </cell>
          <cell r="I59">
            <v>5</v>
          </cell>
          <cell r="J59">
            <v>5</v>
          </cell>
        </row>
        <row r="60">
          <cell r="H60" t="str">
            <v>105446-P.S.R. MATANCILLA</v>
          </cell>
          <cell r="I60">
            <v>0</v>
          </cell>
          <cell r="J60">
            <v>0</v>
          </cell>
        </row>
        <row r="61">
          <cell r="H61" t="str">
            <v>105447-P.S.R. PERALILLO</v>
          </cell>
          <cell r="I61">
            <v>3</v>
          </cell>
          <cell r="J61">
            <v>3</v>
          </cell>
        </row>
        <row r="62">
          <cell r="H62" t="str">
            <v>105448-P.S.R. SANTA VIRGINIA</v>
          </cell>
          <cell r="I62">
            <v>2</v>
          </cell>
          <cell r="J62">
            <v>2</v>
          </cell>
        </row>
        <row r="63">
          <cell r="H63" t="str">
            <v>105449-P.S.R. TUNGA NORTE</v>
          </cell>
          <cell r="I63">
            <v>1</v>
          </cell>
          <cell r="J63">
            <v>1</v>
          </cell>
        </row>
        <row r="64">
          <cell r="H64" t="str">
            <v>105485-P.S.R. PLAN DE HORNOS</v>
          </cell>
          <cell r="I64">
            <v>3</v>
          </cell>
          <cell r="J64">
            <v>3</v>
          </cell>
        </row>
        <row r="65">
          <cell r="H65" t="str">
            <v>105486-P.S.R. TUNGA SUR</v>
          </cell>
          <cell r="I65">
            <v>2</v>
          </cell>
          <cell r="J65">
            <v>2</v>
          </cell>
        </row>
        <row r="66">
          <cell r="H66" t="str">
            <v>105487-P.S.R. CAÑAS UNO</v>
          </cell>
          <cell r="I66">
            <v>11</v>
          </cell>
          <cell r="J66">
            <v>11</v>
          </cell>
        </row>
        <row r="67">
          <cell r="H67" t="str">
            <v>105496-P.S.R. PINTACURA SUR</v>
          </cell>
          <cell r="I67">
            <v>1</v>
          </cell>
          <cell r="J67">
            <v>1</v>
          </cell>
        </row>
        <row r="68">
          <cell r="H68" t="str">
            <v>105504-P.S.R. SOCAVON</v>
          </cell>
          <cell r="I68">
            <v>4</v>
          </cell>
          <cell r="J68">
            <v>4</v>
          </cell>
        </row>
        <row r="69">
          <cell r="H69" t="str">
            <v>04202-CANELA</v>
          </cell>
          <cell r="I69">
            <v>85</v>
          </cell>
          <cell r="J69">
            <v>85</v>
          </cell>
        </row>
        <row r="70">
          <cell r="H70" t="str">
            <v>105309-CES. RURAL CANELA</v>
          </cell>
          <cell r="I70">
            <v>79</v>
          </cell>
          <cell r="J70">
            <v>79</v>
          </cell>
        </row>
        <row r="71">
          <cell r="H71" t="str">
            <v xml:space="preserve">105450-P.S.R. MINCHA NORTE            </v>
          </cell>
          <cell r="I71">
            <v>2</v>
          </cell>
          <cell r="J71">
            <v>2</v>
          </cell>
        </row>
        <row r="72">
          <cell r="H72" t="str">
            <v>105451-P.S.R. AGUA FRIA</v>
          </cell>
          <cell r="I72">
            <v>0</v>
          </cell>
          <cell r="J72">
            <v>0</v>
          </cell>
        </row>
        <row r="73">
          <cell r="H73" t="str">
            <v>105482-P.S.R. CANELA ALTA</v>
          </cell>
          <cell r="I73">
            <v>0</v>
          </cell>
          <cell r="J73">
            <v>0</v>
          </cell>
        </row>
        <row r="74">
          <cell r="H74" t="str">
            <v>105483-P.S.R. LOS RULOS</v>
          </cell>
          <cell r="I74">
            <v>0</v>
          </cell>
          <cell r="J74">
            <v>0</v>
          </cell>
        </row>
        <row r="75">
          <cell r="H75" t="str">
            <v>105484-P.S.R. HUENTELAUQUEN</v>
          </cell>
          <cell r="I75">
            <v>4</v>
          </cell>
          <cell r="J75">
            <v>4</v>
          </cell>
        </row>
        <row r="76">
          <cell r="H76" t="str">
            <v>105488-P.S.R. ESPIRITU SANTO</v>
          </cell>
          <cell r="I76">
            <v>0</v>
          </cell>
          <cell r="J76">
            <v>0</v>
          </cell>
        </row>
        <row r="77">
          <cell r="H77" t="str">
            <v>105493-P.S.R. MINCHA SUR</v>
          </cell>
          <cell r="I77">
            <v>0</v>
          </cell>
          <cell r="J77">
            <v>0</v>
          </cell>
        </row>
        <row r="78">
          <cell r="H78" t="str">
            <v>105497-P.S.R. JABONERIA</v>
          </cell>
          <cell r="I78">
            <v>0</v>
          </cell>
          <cell r="J78">
            <v>0</v>
          </cell>
        </row>
        <row r="79">
          <cell r="H79" t="str">
            <v>105498-P.S.R. QUEBRADA DE LINARES</v>
          </cell>
          <cell r="I79">
            <v>0</v>
          </cell>
          <cell r="J79">
            <v>0</v>
          </cell>
        </row>
        <row r="80">
          <cell r="H80" t="str">
            <v>04203-LOS VILOS</v>
          </cell>
          <cell r="I80">
            <v>182</v>
          </cell>
          <cell r="J80">
            <v>182</v>
          </cell>
        </row>
        <row r="81">
          <cell r="H81" t="str">
            <v>105108-HOSPITAL LOS VILOS</v>
          </cell>
          <cell r="I81">
            <v>152</v>
          </cell>
          <cell r="J81">
            <v>152</v>
          </cell>
        </row>
        <row r="82">
          <cell r="H82" t="str">
            <v xml:space="preserve">105478-P.S.R. CAIMANES                   </v>
          </cell>
          <cell r="I82">
            <v>15</v>
          </cell>
          <cell r="J82">
            <v>15</v>
          </cell>
        </row>
        <row r="83">
          <cell r="H83" t="str">
            <v>105479-P.S.R. GUANGUALI</v>
          </cell>
          <cell r="I83">
            <v>1</v>
          </cell>
          <cell r="J83">
            <v>1</v>
          </cell>
        </row>
        <row r="84">
          <cell r="H84" t="str">
            <v>105480-P.S.R. QUILIMARI</v>
          </cell>
          <cell r="I84">
            <v>9</v>
          </cell>
          <cell r="J84">
            <v>9</v>
          </cell>
        </row>
        <row r="85">
          <cell r="H85" t="str">
            <v>105481-P.S.R. TILAMA</v>
          </cell>
          <cell r="I85">
            <v>3</v>
          </cell>
          <cell r="J85">
            <v>3</v>
          </cell>
        </row>
        <row r="86">
          <cell r="H86" t="str">
            <v>105511-P.S.R. LOS CONDORES</v>
          </cell>
          <cell r="I86">
            <v>2</v>
          </cell>
          <cell r="J86">
            <v>2</v>
          </cell>
        </row>
        <row r="87">
          <cell r="H87" t="str">
            <v>04204-SALAMANCA</v>
          </cell>
          <cell r="I87">
            <v>260</v>
          </cell>
          <cell r="J87">
            <v>260</v>
          </cell>
        </row>
        <row r="88">
          <cell r="H88" t="str">
            <v>105104-HOSPITAL SALAMANCA</v>
          </cell>
          <cell r="I88">
            <v>126</v>
          </cell>
          <cell r="J88">
            <v>126</v>
          </cell>
        </row>
        <row r="89">
          <cell r="H89" t="str">
            <v xml:space="preserve">105452-P.S.R. CUNCUMEN                 </v>
          </cell>
          <cell r="I89">
            <v>68</v>
          </cell>
          <cell r="J89">
            <v>68</v>
          </cell>
        </row>
        <row r="90">
          <cell r="H90" t="str">
            <v>105453-P.S.R. TRANQUILLA</v>
          </cell>
          <cell r="I90">
            <v>11</v>
          </cell>
          <cell r="J90">
            <v>11</v>
          </cell>
        </row>
        <row r="91">
          <cell r="H91" t="str">
            <v>105454-P.S.R. CUNLAGUA</v>
          </cell>
          <cell r="I91">
            <v>1</v>
          </cell>
          <cell r="J91">
            <v>1</v>
          </cell>
        </row>
        <row r="92">
          <cell r="H92" t="str">
            <v>105455-P.S.R. CHILLEPIN</v>
          </cell>
          <cell r="I92">
            <v>8</v>
          </cell>
          <cell r="J92">
            <v>8</v>
          </cell>
        </row>
        <row r="93">
          <cell r="H93" t="str">
            <v>105456-P.S.R. LLIMPO</v>
          </cell>
          <cell r="I93">
            <v>11</v>
          </cell>
          <cell r="J93">
            <v>11</v>
          </cell>
        </row>
        <row r="94">
          <cell r="H94" t="str">
            <v>105457-P.S.R. SAN AGUSTIN</v>
          </cell>
          <cell r="I94">
            <v>3</v>
          </cell>
          <cell r="J94">
            <v>3</v>
          </cell>
        </row>
        <row r="95">
          <cell r="H95" t="str">
            <v>105458-P.S.R. TAHUINCO</v>
          </cell>
          <cell r="I95">
            <v>9</v>
          </cell>
          <cell r="J95">
            <v>9</v>
          </cell>
        </row>
        <row r="96">
          <cell r="H96" t="str">
            <v>105491-P.S.R. QUELEN BAJO</v>
          </cell>
          <cell r="I96">
            <v>9</v>
          </cell>
          <cell r="J96">
            <v>9</v>
          </cell>
        </row>
        <row r="97">
          <cell r="H97" t="str">
            <v>105492-P.S.R. CAMISA</v>
          </cell>
          <cell r="I97">
            <v>4</v>
          </cell>
          <cell r="J97">
            <v>4</v>
          </cell>
        </row>
        <row r="98">
          <cell r="H98" t="str">
            <v>105501-P.S.R. ARBOLEDA GRANDE</v>
          </cell>
          <cell r="I98">
            <v>10</v>
          </cell>
          <cell r="J98">
            <v>10</v>
          </cell>
        </row>
        <row r="99">
          <cell r="H99" t="str">
            <v>04301-OVALLE</v>
          </cell>
          <cell r="I99">
            <v>1274</v>
          </cell>
          <cell r="J99">
            <v>1274</v>
          </cell>
        </row>
        <row r="100">
          <cell r="H100" t="str">
            <v>105315-CES. RURAL C. DE TAMAYA</v>
          </cell>
          <cell r="I100">
            <v>126</v>
          </cell>
          <cell r="J100">
            <v>126</v>
          </cell>
        </row>
        <row r="101">
          <cell r="H101" t="str">
            <v>105317-CES. JORGE JORDAN D.</v>
          </cell>
          <cell r="I101">
            <v>377</v>
          </cell>
          <cell r="J101">
            <v>377</v>
          </cell>
        </row>
        <row r="102">
          <cell r="H102" t="str">
            <v>105322-CES. MARCOS MACUADA</v>
          </cell>
          <cell r="I102">
            <v>386</v>
          </cell>
          <cell r="J102">
            <v>386</v>
          </cell>
        </row>
        <row r="103">
          <cell r="H103" t="str">
            <v>105324-CES. SOTAQUI</v>
          </cell>
          <cell r="I103">
            <v>85</v>
          </cell>
          <cell r="J103">
            <v>85</v>
          </cell>
        </row>
        <row r="104">
          <cell r="H104" t="str">
            <v>105415-P.S.R. BARRAZA</v>
          </cell>
          <cell r="I104">
            <v>19</v>
          </cell>
          <cell r="J104">
            <v>19</v>
          </cell>
        </row>
        <row r="105">
          <cell r="H105" t="str">
            <v xml:space="preserve">105416-P.S.R. CAMARICO                  </v>
          </cell>
          <cell r="I105">
            <v>17</v>
          </cell>
          <cell r="J105">
            <v>17</v>
          </cell>
        </row>
        <row r="106">
          <cell r="H106" t="str">
            <v>105417-P.S.R. ALCONES BAJOS</v>
          </cell>
          <cell r="I106">
            <v>8</v>
          </cell>
          <cell r="J106">
            <v>8</v>
          </cell>
        </row>
        <row r="107">
          <cell r="H107" t="str">
            <v>105419-P.S.R. LAS SOSSAS</v>
          </cell>
          <cell r="I107">
            <v>12</v>
          </cell>
          <cell r="J107">
            <v>12</v>
          </cell>
        </row>
        <row r="108">
          <cell r="H108" t="str">
            <v>105420-P.S.R. LIMARI</v>
          </cell>
          <cell r="I108">
            <v>21</v>
          </cell>
          <cell r="J108">
            <v>21</v>
          </cell>
        </row>
        <row r="109">
          <cell r="H109" t="str">
            <v>105437-P.S.R. CHALINGA</v>
          </cell>
          <cell r="I109">
            <v>1</v>
          </cell>
          <cell r="J109">
            <v>1</v>
          </cell>
        </row>
        <row r="110">
          <cell r="H110" t="str">
            <v>105439-P.S.R. CERRO BLANCO</v>
          </cell>
          <cell r="I110">
            <v>0</v>
          </cell>
          <cell r="J110">
            <v>0</v>
          </cell>
        </row>
        <row r="111">
          <cell r="H111" t="str">
            <v>105507-P.S.R. HUAMALATA</v>
          </cell>
          <cell r="I111">
            <v>20</v>
          </cell>
          <cell r="J111">
            <v>20</v>
          </cell>
        </row>
        <row r="112">
          <cell r="H112" t="str">
            <v>105510-P.S.R. RECOLETA</v>
          </cell>
          <cell r="I112">
            <v>17</v>
          </cell>
          <cell r="J112">
            <v>17</v>
          </cell>
        </row>
        <row r="113">
          <cell r="H113" t="str">
            <v>105722-CECOF SAN JOSE DE LA DEHESA</v>
          </cell>
          <cell r="I113">
            <v>116</v>
          </cell>
          <cell r="J113">
            <v>116</v>
          </cell>
        </row>
        <row r="114">
          <cell r="H114" t="str">
            <v>105723-CECOF LIMARI</v>
          </cell>
          <cell r="I114">
            <v>56</v>
          </cell>
          <cell r="J114">
            <v>56</v>
          </cell>
        </row>
        <row r="115">
          <cell r="H115" t="str">
            <v>200258-CECOF LOS COPIHUES</v>
          </cell>
          <cell r="I115">
            <v>13</v>
          </cell>
          <cell r="J115">
            <v>13</v>
          </cell>
        </row>
        <row r="116">
          <cell r="H116" t="str">
            <v>04302-COMBARBALÁ</v>
          </cell>
          <cell r="I116">
            <v>111</v>
          </cell>
          <cell r="J116">
            <v>111</v>
          </cell>
        </row>
        <row r="117">
          <cell r="H117" t="str">
            <v>105105-HOSPITAL COMBARBALA</v>
          </cell>
          <cell r="I117">
            <v>87</v>
          </cell>
          <cell r="J117">
            <v>87</v>
          </cell>
        </row>
        <row r="118">
          <cell r="H118" t="str">
            <v>105433-P.S.R. SAN LORENZO</v>
          </cell>
          <cell r="I118">
            <v>0</v>
          </cell>
          <cell r="J118">
            <v>0</v>
          </cell>
        </row>
        <row r="119">
          <cell r="H119" t="str">
            <v>105434-P.S.R. SAN MARCOS</v>
          </cell>
          <cell r="I119">
            <v>5</v>
          </cell>
          <cell r="J119">
            <v>5</v>
          </cell>
        </row>
        <row r="120">
          <cell r="H120" t="str">
            <v>105441-P.S.R. MANQUEHUA</v>
          </cell>
          <cell r="I120">
            <v>0</v>
          </cell>
          <cell r="J120">
            <v>0</v>
          </cell>
        </row>
        <row r="121">
          <cell r="H121" t="str">
            <v xml:space="preserve">105459-P.S.R. BARRANCAS                </v>
          </cell>
          <cell r="I121">
            <v>4</v>
          </cell>
          <cell r="J121">
            <v>4</v>
          </cell>
        </row>
        <row r="122">
          <cell r="H122" t="str">
            <v>105460-P.S.R. COGOTI 18</v>
          </cell>
          <cell r="I122">
            <v>3</v>
          </cell>
          <cell r="J122">
            <v>3</v>
          </cell>
        </row>
        <row r="123">
          <cell r="H123" t="str">
            <v>105461-P.S.R. EL HUACHO</v>
          </cell>
          <cell r="I123">
            <v>0</v>
          </cell>
          <cell r="J123">
            <v>0</v>
          </cell>
        </row>
        <row r="124">
          <cell r="H124" t="str">
            <v>105462-P.S.R. EL SAUCE</v>
          </cell>
          <cell r="I124">
            <v>1</v>
          </cell>
          <cell r="J124">
            <v>1</v>
          </cell>
        </row>
        <row r="125">
          <cell r="H125" t="str">
            <v>105463-P.S.R. QUILITAPIA</v>
          </cell>
          <cell r="I125">
            <v>2</v>
          </cell>
          <cell r="J125">
            <v>2</v>
          </cell>
        </row>
        <row r="126">
          <cell r="H126" t="str">
            <v>105464-P.S.R. LA LIGUA</v>
          </cell>
          <cell r="I126">
            <v>4</v>
          </cell>
          <cell r="J126">
            <v>4</v>
          </cell>
        </row>
        <row r="127">
          <cell r="H127" t="str">
            <v>105465-P.S.R. RAMADILLA</v>
          </cell>
          <cell r="I127">
            <v>2</v>
          </cell>
          <cell r="J127">
            <v>2</v>
          </cell>
        </row>
        <row r="128">
          <cell r="H128" t="str">
            <v>105466-P.S.R. VALLE HERMOSO</v>
          </cell>
          <cell r="I128">
            <v>2</v>
          </cell>
          <cell r="J128">
            <v>2</v>
          </cell>
        </row>
        <row r="129">
          <cell r="H129" t="str">
            <v>105490-P.S.R. EL DURAZNO</v>
          </cell>
          <cell r="I129">
            <v>1</v>
          </cell>
          <cell r="J129">
            <v>1</v>
          </cell>
        </row>
        <row r="130">
          <cell r="H130" t="str">
            <v>04304-MONTE PATRIA</v>
          </cell>
          <cell r="I130">
            <v>501</v>
          </cell>
          <cell r="J130">
            <v>501</v>
          </cell>
        </row>
        <row r="131">
          <cell r="H131" t="str">
            <v>105307-CES. RURAL MONTE PATRIA</v>
          </cell>
          <cell r="I131">
            <v>228</v>
          </cell>
          <cell r="J131">
            <v>228</v>
          </cell>
        </row>
        <row r="132">
          <cell r="H132" t="str">
            <v>105311-CES. RURAL CHAÑARAL ALTO</v>
          </cell>
          <cell r="I132">
            <v>43</v>
          </cell>
          <cell r="J132">
            <v>43</v>
          </cell>
        </row>
        <row r="133">
          <cell r="H133" t="str">
            <v>105312-CES. RURAL CAREN</v>
          </cell>
          <cell r="I133">
            <v>23</v>
          </cell>
          <cell r="J133">
            <v>23</v>
          </cell>
        </row>
        <row r="134">
          <cell r="H134" t="str">
            <v>105318-CES. RURAL EL PALQUI</v>
          </cell>
          <cell r="I134">
            <v>153</v>
          </cell>
          <cell r="J134">
            <v>153</v>
          </cell>
        </row>
        <row r="135">
          <cell r="H135" t="str">
            <v>105425-P.S.R. CHILECITO</v>
          </cell>
          <cell r="I135">
            <v>4</v>
          </cell>
          <cell r="J135">
            <v>4</v>
          </cell>
        </row>
        <row r="136">
          <cell r="H136" t="str">
            <v>105427-P.S.R. HACIENDA VALDIVIA</v>
          </cell>
          <cell r="I136">
            <v>3</v>
          </cell>
          <cell r="J136">
            <v>3</v>
          </cell>
        </row>
        <row r="137">
          <cell r="H137" t="str">
            <v>105428-P.S.R. HUATULAME</v>
          </cell>
          <cell r="I137">
            <v>14</v>
          </cell>
          <cell r="J137">
            <v>14</v>
          </cell>
        </row>
        <row r="138">
          <cell r="H138" t="str">
            <v>105430-P.S.R. MIALQUI</v>
          </cell>
          <cell r="I138">
            <v>8</v>
          </cell>
          <cell r="J138">
            <v>8</v>
          </cell>
        </row>
        <row r="139">
          <cell r="H139" t="str">
            <v>105431-P.S.R. PEDREGAL</v>
          </cell>
          <cell r="I139">
            <v>4</v>
          </cell>
          <cell r="J139">
            <v>4</v>
          </cell>
        </row>
        <row r="140">
          <cell r="H140" t="str">
            <v>105432-P.S.R. RAPEL</v>
          </cell>
          <cell r="I140">
            <v>4</v>
          </cell>
          <cell r="J140">
            <v>4</v>
          </cell>
        </row>
        <row r="141">
          <cell r="H141" t="str">
            <v>105435-P.S.R. TULAHUEN</v>
          </cell>
          <cell r="I141">
            <v>8</v>
          </cell>
          <cell r="J141">
            <v>8</v>
          </cell>
        </row>
        <row r="142">
          <cell r="H142" t="str">
            <v>105436-P.S.R. EL MAITEN</v>
          </cell>
          <cell r="I142">
            <v>6</v>
          </cell>
          <cell r="J142">
            <v>6</v>
          </cell>
        </row>
        <row r="143">
          <cell r="H143" t="str">
            <v>105489-P.S.R. RAMADAS DE TULAHUEN</v>
          </cell>
          <cell r="I143">
            <v>3</v>
          </cell>
          <cell r="J143">
            <v>3</v>
          </cell>
        </row>
        <row r="144">
          <cell r="H144" t="str">
            <v>04304-PUNITAQUI</v>
          </cell>
          <cell r="I144">
            <v>128</v>
          </cell>
          <cell r="J144">
            <v>128</v>
          </cell>
        </row>
        <row r="145">
          <cell r="H145" t="str">
            <v>105308-CES. RURAL PUNITAQUI</v>
          </cell>
          <cell r="I145">
            <v>126</v>
          </cell>
          <cell r="J145">
            <v>126</v>
          </cell>
        </row>
        <row r="146">
          <cell r="H146" t="str">
            <v>105440-P.S.R. DIVISADERO</v>
          </cell>
          <cell r="I146">
            <v>1</v>
          </cell>
          <cell r="J146">
            <v>1</v>
          </cell>
        </row>
        <row r="147">
          <cell r="H147" t="str">
            <v>105442-P.S.R. SAN PEDRO DE QUILES</v>
          </cell>
          <cell r="I147">
            <v>1</v>
          </cell>
          <cell r="J147">
            <v>1</v>
          </cell>
        </row>
        <row r="148">
          <cell r="H148" t="str">
            <v xml:space="preserve">105508-P.S.R. EL PARRAL DE QUILES  </v>
          </cell>
          <cell r="I148">
            <v>0</v>
          </cell>
          <cell r="J148">
            <v>0</v>
          </cell>
        </row>
        <row r="149">
          <cell r="H149" t="str">
            <v>04305-RIO HURTADO</v>
          </cell>
          <cell r="I149">
            <v>53</v>
          </cell>
          <cell r="J149">
            <v>53</v>
          </cell>
        </row>
        <row r="150">
          <cell r="H150" t="str">
            <v>105310-CES. RURAL PICHASCA</v>
          </cell>
          <cell r="I150">
            <v>32</v>
          </cell>
          <cell r="J150">
            <v>32</v>
          </cell>
        </row>
        <row r="151">
          <cell r="H151" t="str">
            <v>105409-P.S.R. EL CHAÑAR</v>
          </cell>
          <cell r="I151">
            <v>2</v>
          </cell>
          <cell r="J151">
            <v>2</v>
          </cell>
        </row>
        <row r="152">
          <cell r="H152" t="str">
            <v>105410-P.S.R. HURTADO</v>
          </cell>
          <cell r="I152">
            <v>3</v>
          </cell>
          <cell r="J152">
            <v>3</v>
          </cell>
        </row>
        <row r="153">
          <cell r="H153" t="str">
            <v>105411-P.S.R. LAS BREAS</v>
          </cell>
          <cell r="I153">
            <v>5</v>
          </cell>
          <cell r="J153">
            <v>5</v>
          </cell>
        </row>
        <row r="154">
          <cell r="H154" t="str">
            <v>105413-P.S.R. SAMO ALTO</v>
          </cell>
          <cell r="I154">
            <v>4</v>
          </cell>
          <cell r="J154">
            <v>4</v>
          </cell>
        </row>
        <row r="155">
          <cell r="H155" t="str">
            <v>105414-P.S.R. SERON</v>
          </cell>
          <cell r="I155">
            <v>4</v>
          </cell>
          <cell r="J155">
            <v>4</v>
          </cell>
        </row>
        <row r="156">
          <cell r="H156" t="str">
            <v>105503-P.S.R. TABAQUEROS</v>
          </cell>
          <cell r="I156">
            <v>3</v>
          </cell>
          <cell r="J156">
            <v>3</v>
          </cell>
        </row>
        <row r="157">
          <cell r="H157" t="str">
            <v>Total general</v>
          </cell>
          <cell r="I157">
            <v>6942</v>
          </cell>
          <cell r="J157">
            <v>6942</v>
          </cell>
        </row>
      </sheetData>
      <sheetData sheetId="31"/>
      <sheetData sheetId="32"/>
      <sheetData sheetId="3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6"/>
  <sheetViews>
    <sheetView tabSelected="1" zoomScale="80" zoomScaleNormal="80" workbookViewId="0"/>
  </sheetViews>
  <sheetFormatPr baseColWidth="10" defaultRowHeight="15" x14ac:dyDescent="0.25"/>
  <cols>
    <col min="1" max="1" width="18" style="10" customWidth="1"/>
    <col min="2" max="4" width="11.85546875" style="10" bestFit="1" customWidth="1"/>
    <col min="5" max="5" width="12.42578125" style="10" bestFit="1" customWidth="1"/>
    <col min="6" max="6" width="12.5703125" style="10" bestFit="1" customWidth="1"/>
    <col min="7" max="7" width="11.85546875" style="10" bestFit="1" customWidth="1"/>
    <col min="8" max="9" width="12.140625" style="10" bestFit="1" customWidth="1"/>
    <col min="10" max="10" width="13.140625" style="10" customWidth="1"/>
    <col min="11" max="11" width="13.28515625" style="10" bestFit="1" customWidth="1"/>
    <col min="12" max="12" width="15.85546875" style="10" customWidth="1"/>
    <col min="13" max="13" width="15" style="10" customWidth="1"/>
    <col min="14" max="14" width="15.7109375" style="10" bestFit="1" customWidth="1"/>
    <col min="15" max="15" width="17.140625" style="10" customWidth="1"/>
    <col min="16" max="16" width="13.5703125" style="10" customWidth="1"/>
    <col min="17" max="20" width="11.42578125" style="10"/>
    <col min="21" max="21" width="14.5703125" style="10" hidden="1" customWidth="1"/>
    <col min="22" max="22" width="17" style="10" customWidth="1"/>
    <col min="23" max="16384" width="11.42578125" style="10"/>
  </cols>
  <sheetData>
    <row r="1" spans="1:22" x14ac:dyDescent="0.25">
      <c r="A1" s="3" t="s">
        <v>17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</row>
    <row r="2" spans="1:22" x14ac:dyDescent="0.25">
      <c r="A2" s="3" t="s">
        <v>18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</row>
    <row r="3" spans="1:22" x14ac:dyDescent="0.25">
      <c r="A3" s="3" t="s">
        <v>19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</row>
    <row r="4" spans="1:22" x14ac:dyDescent="0.25">
      <c r="A4" s="3" t="s">
        <v>20</v>
      </c>
      <c r="B4" s="5"/>
      <c r="C4" s="6"/>
      <c r="D4" s="6"/>
      <c r="E4" s="5"/>
      <c r="F4" s="5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</row>
    <row r="5" spans="1:22" ht="21" customHeight="1" x14ac:dyDescent="0.25">
      <c r="A5" s="219" t="s">
        <v>0</v>
      </c>
      <c r="B5" s="222" t="s">
        <v>246</v>
      </c>
      <c r="C5" s="223"/>
      <c r="D5" s="223"/>
      <c r="E5" s="223"/>
      <c r="F5" s="223"/>
      <c r="G5" s="223"/>
      <c r="H5" s="223"/>
      <c r="I5" s="223"/>
      <c r="J5" s="223"/>
      <c r="K5" s="223"/>
      <c r="L5" s="223"/>
      <c r="M5" s="223"/>
      <c r="N5" s="223"/>
      <c r="O5" s="223"/>
      <c r="P5" s="223"/>
      <c r="Q5" s="223"/>
      <c r="R5" s="223"/>
      <c r="S5" s="223"/>
      <c r="T5" s="223"/>
      <c r="U5" s="223"/>
    </row>
    <row r="6" spans="1:22" ht="10.5" customHeight="1" x14ac:dyDescent="0.25">
      <c r="A6" s="220"/>
      <c r="B6" s="222" t="s">
        <v>247</v>
      </c>
      <c r="C6" s="223"/>
      <c r="D6" s="223"/>
      <c r="E6" s="223"/>
      <c r="F6" s="223"/>
      <c r="G6" s="223"/>
      <c r="H6" s="223"/>
      <c r="I6" s="223"/>
      <c r="J6" s="223"/>
      <c r="K6" s="223"/>
      <c r="L6" s="223"/>
      <c r="M6" s="223"/>
      <c r="N6" s="223"/>
      <c r="O6" s="223"/>
      <c r="P6" s="223"/>
      <c r="Q6" s="223"/>
      <c r="R6" s="223"/>
      <c r="S6" s="223"/>
      <c r="T6" s="223"/>
      <c r="U6" s="223"/>
    </row>
    <row r="7" spans="1:22" x14ac:dyDescent="0.25">
      <c r="A7" s="220"/>
      <c r="B7" s="222"/>
      <c r="C7" s="223"/>
      <c r="D7" s="223"/>
      <c r="E7" s="223"/>
      <c r="F7" s="223"/>
      <c r="G7" s="223"/>
      <c r="H7" s="223"/>
      <c r="I7" s="223"/>
      <c r="J7" s="223"/>
      <c r="K7" s="223"/>
      <c r="L7" s="223"/>
      <c r="M7" s="223"/>
      <c r="N7" s="223"/>
      <c r="O7" s="223"/>
      <c r="P7" s="223"/>
      <c r="Q7" s="223"/>
      <c r="R7" s="223"/>
      <c r="S7" s="223"/>
      <c r="T7" s="223"/>
      <c r="U7" s="223"/>
    </row>
    <row r="8" spans="1:22" ht="23.25" customHeight="1" x14ac:dyDescent="0.25">
      <c r="A8" s="220"/>
      <c r="B8" s="224" t="s">
        <v>37</v>
      </c>
      <c r="C8" s="225"/>
      <c r="D8" s="225"/>
      <c r="E8" s="225"/>
      <c r="F8" s="225"/>
      <c r="G8" s="225"/>
      <c r="H8" s="225"/>
      <c r="I8" s="225"/>
      <c r="J8" s="225"/>
      <c r="K8" s="225"/>
      <c r="L8" s="225"/>
      <c r="M8" s="225"/>
      <c r="N8" s="225"/>
      <c r="O8" s="225"/>
      <c r="P8" s="225"/>
      <c r="Q8" s="225"/>
      <c r="R8" s="225"/>
      <c r="S8" s="225"/>
      <c r="T8" s="225"/>
      <c r="U8" s="225"/>
    </row>
    <row r="9" spans="1:22" ht="25.5" customHeight="1" x14ac:dyDescent="0.25">
      <c r="A9" s="220"/>
      <c r="B9" s="7" t="s">
        <v>5</v>
      </c>
      <c r="C9" s="7" t="s">
        <v>38</v>
      </c>
      <c r="D9" s="7" t="s">
        <v>8</v>
      </c>
      <c r="E9" s="7" t="s">
        <v>9</v>
      </c>
      <c r="F9" s="7" t="s">
        <v>10</v>
      </c>
      <c r="G9" s="7" t="s">
        <v>39</v>
      </c>
      <c r="H9" s="7" t="s">
        <v>40</v>
      </c>
      <c r="I9" s="7" t="s">
        <v>41</v>
      </c>
      <c r="J9" s="7" t="s">
        <v>12</v>
      </c>
      <c r="K9" s="7" t="s">
        <v>13</v>
      </c>
      <c r="L9" s="7" t="s">
        <v>2</v>
      </c>
      <c r="M9" s="7" t="s">
        <v>3</v>
      </c>
      <c r="N9" s="7" t="s">
        <v>16</v>
      </c>
      <c r="O9" s="7" t="s">
        <v>42</v>
      </c>
      <c r="P9" s="7" t="s">
        <v>43</v>
      </c>
      <c r="Q9" s="7" t="s">
        <v>44</v>
      </c>
      <c r="R9" s="7" t="s">
        <v>45</v>
      </c>
      <c r="S9" s="7" t="s">
        <v>46</v>
      </c>
      <c r="T9" s="7" t="s">
        <v>47</v>
      </c>
      <c r="U9" s="226" t="s">
        <v>35</v>
      </c>
      <c r="V9" s="216" t="s">
        <v>245</v>
      </c>
    </row>
    <row r="10" spans="1:22" ht="66" customHeight="1" x14ac:dyDescent="0.25">
      <c r="A10" s="220"/>
      <c r="B10" s="229" t="s">
        <v>48</v>
      </c>
      <c r="C10" s="229" t="s">
        <v>49</v>
      </c>
      <c r="D10" s="229" t="s">
        <v>50</v>
      </c>
      <c r="E10" s="229" t="s">
        <v>51</v>
      </c>
      <c r="F10" s="229" t="s">
        <v>31</v>
      </c>
      <c r="G10" s="229" t="s">
        <v>52</v>
      </c>
      <c r="H10" s="229" t="s">
        <v>23</v>
      </c>
      <c r="I10" s="229" t="s">
        <v>24</v>
      </c>
      <c r="J10" s="229" t="s">
        <v>53</v>
      </c>
      <c r="K10" s="229" t="s">
        <v>54</v>
      </c>
      <c r="L10" s="229" t="s">
        <v>26</v>
      </c>
      <c r="M10" s="229" t="s">
        <v>33</v>
      </c>
      <c r="N10" s="231" t="s">
        <v>32</v>
      </c>
      <c r="O10" s="229" t="s">
        <v>55</v>
      </c>
      <c r="P10" s="229" t="s">
        <v>25</v>
      </c>
      <c r="Q10" s="231" t="s">
        <v>56</v>
      </c>
      <c r="R10" s="229" t="s">
        <v>57</v>
      </c>
      <c r="S10" s="229" t="s">
        <v>58</v>
      </c>
      <c r="T10" s="231" t="s">
        <v>59</v>
      </c>
      <c r="U10" s="227"/>
      <c r="V10" s="217"/>
    </row>
    <row r="11" spans="1:22" ht="60.75" customHeight="1" x14ac:dyDescent="0.25">
      <c r="A11" s="221"/>
      <c r="B11" s="230"/>
      <c r="C11" s="230"/>
      <c r="D11" s="230"/>
      <c r="E11" s="230"/>
      <c r="F11" s="230"/>
      <c r="G11" s="230"/>
      <c r="H11" s="230"/>
      <c r="I11" s="230"/>
      <c r="J11" s="230"/>
      <c r="K11" s="230"/>
      <c r="L11" s="230"/>
      <c r="M11" s="230"/>
      <c r="N11" s="232"/>
      <c r="O11" s="230"/>
      <c r="P11" s="230"/>
      <c r="Q11" s="232"/>
      <c r="R11" s="230"/>
      <c r="S11" s="230"/>
      <c r="T11" s="232"/>
      <c r="U11" s="228"/>
      <c r="V11" s="218"/>
    </row>
    <row r="12" spans="1:22" x14ac:dyDescent="0.25">
      <c r="A12" s="8" t="s">
        <v>60</v>
      </c>
      <c r="B12" s="199">
        <f>+'META 2'!$C$16</f>
        <v>0</v>
      </c>
      <c r="C12" s="1">
        <f>+'META 3.1'!$C$16</f>
        <v>1.0204081632653061</v>
      </c>
      <c r="D12" s="1">
        <f>+'META 5 '!C16</f>
        <v>0.90747782002534838</v>
      </c>
      <c r="E12" s="1">
        <f>+'META 6'!$C$16</f>
        <v>2.0510416666666669</v>
      </c>
      <c r="F12" s="1">
        <f>+'META 7'!$C$16</f>
        <v>0.58307463895262523</v>
      </c>
      <c r="G12" s="1">
        <f>+'META 8.1'!$C$16</f>
        <v>0.30403813313829853</v>
      </c>
      <c r="H12" s="1">
        <f>+'META 8.2'!$C$16</f>
        <v>0.35858359480053786</v>
      </c>
      <c r="I12" s="1">
        <f>+'META 8.3'!$C$16</f>
        <v>0.46354239095165251</v>
      </c>
      <c r="J12" s="1">
        <f>+'META 9'!$C$16</f>
        <v>0.96087851750171593</v>
      </c>
      <c r="K12" s="1">
        <f>+'META 10'!$C$16</f>
        <v>0.47382635843384591</v>
      </c>
      <c r="L12" s="1">
        <f>+'META 11'!$C$16</f>
        <v>7.2623828647925031</v>
      </c>
      <c r="M12" s="1">
        <f>+'META 12'!$C$16</f>
        <v>0.87548720020877002</v>
      </c>
      <c r="N12" s="1">
        <f>+'META 13'!$C$16</f>
        <v>0.52835214670577935</v>
      </c>
      <c r="O12" s="199" t="e">
        <f>+'META 14'!$C$16</f>
        <v>#DIV/0!</v>
      </c>
      <c r="P12" s="1">
        <f>+'META 17'!$C$16</f>
        <v>0.94286676394657087</v>
      </c>
      <c r="Q12" s="199">
        <f>+'META 18'!$C$16</f>
        <v>1.9537428130175092</v>
      </c>
      <c r="R12" s="199">
        <f>+'META 19'!$C$16</f>
        <v>0.66098877310568882</v>
      </c>
      <c r="S12" s="199">
        <f>+'META 20'!$C$16</f>
        <v>0.38972419336933495</v>
      </c>
      <c r="T12" s="1" t="str">
        <f>+'META 21'!$C$16</f>
        <v>SI</v>
      </c>
      <c r="U12" s="2">
        <f>+'META 3.1'!$C$16</f>
        <v>1.0204081632653061</v>
      </c>
      <c r="V12" s="199">
        <f>+META_GES!C16</f>
        <v>1</v>
      </c>
    </row>
    <row r="13" spans="1:22" x14ac:dyDescent="0.25">
      <c r="A13" s="9" t="s">
        <v>15</v>
      </c>
      <c r="B13" s="199">
        <f>+'META 2'!$C$21</f>
        <v>1.5087726952133731</v>
      </c>
      <c r="C13" s="1">
        <f>+'META 3.1'!$C$21</f>
        <v>1.0204081632653061</v>
      </c>
      <c r="D13" s="1">
        <f>+'META 5 '!C21</f>
        <v>0.96170303808301238</v>
      </c>
      <c r="E13" s="1">
        <f>+'META 6'!$C$21</f>
        <v>0.5288235294117648</v>
      </c>
      <c r="F13" s="1">
        <f>+'META 7'!$C$21</f>
        <v>1.5871245911388641</v>
      </c>
      <c r="G13" s="1">
        <f>+'META 8.1'!$C$21</f>
        <v>0.11591918114690437</v>
      </c>
      <c r="H13" s="1">
        <f>+'META 8.2'!$C$21</f>
        <v>0.36735311277740562</v>
      </c>
      <c r="I13" s="1">
        <f>+'META 8.3'!$C$21</f>
        <v>1.4367460179840965</v>
      </c>
      <c r="J13" s="1">
        <f>+'META 9'!$C$21</f>
        <v>1.0421189752496745</v>
      </c>
      <c r="K13" s="1">
        <f>+'META 10'!$C$21</f>
        <v>0</v>
      </c>
      <c r="L13" s="1">
        <f>+'META 11'!$C$21</f>
        <v>6.6840277777777786</v>
      </c>
      <c r="M13" s="1">
        <f>+'META 12'!$C$21</f>
        <v>1.1047662894218837</v>
      </c>
      <c r="N13" s="1">
        <f>+'META 13'!$C$21</f>
        <v>0.49197126887789761</v>
      </c>
      <c r="O13" s="199">
        <f>+'META 14'!$C$21</f>
        <v>2.2002200220022003</v>
      </c>
      <c r="P13" s="1">
        <f>+'META 17'!$C$21</f>
        <v>0.98061787453207472</v>
      </c>
      <c r="Q13" s="199">
        <f>+'META 18'!$C$21</f>
        <v>1.0415364746073408</v>
      </c>
      <c r="R13" s="199">
        <f>+'META 19'!$C$21</f>
        <v>0.56626474126849191</v>
      </c>
      <c r="S13" s="199">
        <f>+'META 20'!$C$21</f>
        <v>0.96014072777672199</v>
      </c>
      <c r="T13" s="1" t="str">
        <f>+'META 21'!$C$21</f>
        <v>SI</v>
      </c>
      <c r="U13" s="2">
        <f>+'META 3.1'!$C$21</f>
        <v>1.0204081632653061</v>
      </c>
      <c r="V13" s="199">
        <f>+META_GES!C21</f>
        <v>1</v>
      </c>
    </row>
    <row r="14" spans="1:22" x14ac:dyDescent="0.25">
      <c r="A14" s="181" t="s">
        <v>238</v>
      </c>
      <c r="B14" s="182"/>
      <c r="C14" s="182"/>
      <c r="D14" s="182"/>
      <c r="E14" s="182"/>
      <c r="F14" s="182"/>
      <c r="G14" s="182"/>
      <c r="H14" s="182"/>
      <c r="I14" s="182"/>
      <c r="J14" s="182"/>
      <c r="K14" s="182"/>
      <c r="L14" s="182"/>
      <c r="M14" s="182"/>
      <c r="N14" s="182"/>
      <c r="O14" s="182"/>
      <c r="P14" s="182"/>
      <c r="Q14" s="182"/>
      <c r="R14" s="182"/>
      <c r="S14" s="182"/>
      <c r="T14" s="182"/>
    </row>
    <row r="15" spans="1:22" hidden="1" x14ac:dyDescent="0.25"/>
    <row r="16" spans="1:22" hidden="1" x14ac:dyDescent="0.25"/>
    <row r="17" spans="1:14" ht="21" hidden="1" customHeight="1" x14ac:dyDescent="0.25">
      <c r="A17" s="219" t="s">
        <v>0</v>
      </c>
      <c r="B17" s="233" t="s">
        <v>21</v>
      </c>
      <c r="C17" s="234"/>
      <c r="D17" s="234"/>
      <c r="E17" s="234"/>
      <c r="F17" s="234"/>
      <c r="G17" s="234"/>
      <c r="H17" s="234"/>
      <c r="I17" s="234"/>
      <c r="J17" s="234"/>
      <c r="K17" s="234"/>
      <c r="L17" s="234"/>
      <c r="M17" s="234"/>
      <c r="N17" s="235"/>
    </row>
    <row r="18" spans="1:14" ht="10.5" hidden="1" customHeight="1" x14ac:dyDescent="0.25">
      <c r="A18" s="220"/>
      <c r="B18" s="189"/>
      <c r="C18" s="190"/>
      <c r="D18" s="190"/>
      <c r="E18" s="190"/>
      <c r="F18" s="190"/>
      <c r="G18" s="190"/>
      <c r="H18" s="190"/>
      <c r="I18" s="190"/>
      <c r="J18" s="190"/>
      <c r="K18" s="190"/>
      <c r="L18" s="190"/>
      <c r="M18" s="190"/>
      <c r="N18" s="200"/>
    </row>
    <row r="19" spans="1:14" hidden="1" x14ac:dyDescent="0.25">
      <c r="A19" s="220"/>
      <c r="B19" s="222" t="s">
        <v>36</v>
      </c>
      <c r="C19" s="223"/>
      <c r="D19" s="223"/>
      <c r="E19" s="223"/>
      <c r="F19" s="223"/>
      <c r="G19" s="223"/>
      <c r="H19" s="223"/>
      <c r="I19" s="223"/>
      <c r="J19" s="223"/>
      <c r="K19" s="223"/>
      <c r="L19" s="223"/>
      <c r="M19" s="223"/>
      <c r="N19" s="236"/>
    </row>
    <row r="20" spans="1:14" ht="23.25" hidden="1" customHeight="1" x14ac:dyDescent="0.25">
      <c r="A20" s="220"/>
      <c r="B20" s="237" t="s">
        <v>1</v>
      </c>
      <c r="C20" s="238"/>
      <c r="D20" s="238"/>
      <c r="E20" s="238"/>
      <c r="F20" s="238"/>
      <c r="G20" s="238"/>
      <c r="H20" s="238"/>
      <c r="I20" s="238"/>
      <c r="J20" s="238"/>
      <c r="K20" s="238"/>
      <c r="L20" s="238"/>
      <c r="M20" s="238"/>
      <c r="N20" s="239"/>
    </row>
    <row r="21" spans="1:14" ht="25.5" hidden="1" customHeight="1" x14ac:dyDescent="0.25">
      <c r="A21" s="220"/>
      <c r="B21" s="7" t="s">
        <v>4</v>
      </c>
      <c r="C21" s="7" t="s">
        <v>5</v>
      </c>
      <c r="D21" s="7" t="s">
        <v>6</v>
      </c>
      <c r="E21" s="7" t="s">
        <v>7</v>
      </c>
      <c r="F21" s="7" t="s">
        <v>8</v>
      </c>
      <c r="G21" s="7" t="s">
        <v>9</v>
      </c>
      <c r="H21" s="7" t="s">
        <v>10</v>
      </c>
      <c r="I21" s="7" t="s">
        <v>11</v>
      </c>
      <c r="J21" s="7" t="s">
        <v>12</v>
      </c>
      <c r="K21" s="7" t="s">
        <v>13</v>
      </c>
      <c r="L21" s="7" t="s">
        <v>2</v>
      </c>
      <c r="M21" s="7" t="s">
        <v>3</v>
      </c>
      <c r="N21" s="7" t="s">
        <v>16</v>
      </c>
    </row>
    <row r="22" spans="1:14" ht="66" hidden="1" customHeight="1" x14ac:dyDescent="0.25">
      <c r="A22" s="220"/>
      <c r="B22" s="229" t="s">
        <v>22</v>
      </c>
      <c r="C22" s="229" t="s">
        <v>23</v>
      </c>
      <c r="D22" s="229" t="s">
        <v>24</v>
      </c>
      <c r="E22" s="229" t="s">
        <v>25</v>
      </c>
      <c r="F22" s="229" t="s">
        <v>26</v>
      </c>
      <c r="G22" s="229" t="s">
        <v>27</v>
      </c>
      <c r="H22" s="229" t="s">
        <v>28</v>
      </c>
      <c r="I22" s="229" t="s">
        <v>29</v>
      </c>
      <c r="J22" s="229" t="s">
        <v>30</v>
      </c>
      <c r="K22" s="229" t="s">
        <v>31</v>
      </c>
      <c r="L22" s="229" t="s">
        <v>32</v>
      </c>
      <c r="M22" s="229" t="s">
        <v>33</v>
      </c>
      <c r="N22" s="231" t="s">
        <v>34</v>
      </c>
    </row>
    <row r="23" spans="1:14" ht="60.75" hidden="1" customHeight="1" x14ac:dyDescent="0.25">
      <c r="A23" s="221"/>
      <c r="B23" s="230"/>
      <c r="C23" s="230"/>
      <c r="D23" s="230"/>
      <c r="E23" s="230"/>
      <c r="F23" s="230"/>
      <c r="G23" s="230"/>
      <c r="H23" s="230"/>
      <c r="I23" s="230"/>
      <c r="J23" s="230"/>
      <c r="K23" s="230"/>
      <c r="L23" s="230"/>
      <c r="M23" s="230"/>
      <c r="N23" s="232"/>
    </row>
    <row r="24" spans="1:14" hidden="1" x14ac:dyDescent="0.25">
      <c r="A24" s="8" t="s">
        <v>14</v>
      </c>
      <c r="B24" s="201">
        <f>IF(B12="n/a","n/a",IF(B12="","",IF(B12&gt;1,1,B12)))</f>
        <v>0</v>
      </c>
      <c r="C24" s="201">
        <f t="shared" ref="C24:N24" si="0">IF(C12="n/a","n/a",IF(C12="","",IF(C12&gt;1,1,C12)))</f>
        <v>1</v>
      </c>
      <c r="D24" s="201">
        <f t="shared" si="0"/>
        <v>0.90747782002534838</v>
      </c>
      <c r="E24" s="201">
        <f t="shared" si="0"/>
        <v>1</v>
      </c>
      <c r="F24" s="201">
        <f t="shared" si="0"/>
        <v>0.58307463895262523</v>
      </c>
      <c r="G24" s="201">
        <f t="shared" si="0"/>
        <v>0.30403813313829853</v>
      </c>
      <c r="H24" s="201">
        <f t="shared" si="0"/>
        <v>0.35858359480053786</v>
      </c>
      <c r="I24" s="201">
        <f t="shared" si="0"/>
        <v>0.46354239095165251</v>
      </c>
      <c r="J24" s="201">
        <f t="shared" si="0"/>
        <v>0.96087851750171593</v>
      </c>
      <c r="K24" s="201">
        <f t="shared" si="0"/>
        <v>0.47382635843384591</v>
      </c>
      <c r="L24" s="201">
        <f t="shared" si="0"/>
        <v>1</v>
      </c>
      <c r="M24" s="201">
        <f t="shared" si="0"/>
        <v>0.87548720020877002</v>
      </c>
      <c r="N24" s="201">
        <f t="shared" si="0"/>
        <v>0.52835214670577935</v>
      </c>
    </row>
    <row r="25" spans="1:14" hidden="1" x14ac:dyDescent="0.25">
      <c r="A25" s="9" t="s">
        <v>15</v>
      </c>
      <c r="B25" s="201">
        <f>IF(B13="n/a","n/a",IF(B13="","",IF(B13&gt;1,1,B13)))</f>
        <v>1</v>
      </c>
      <c r="C25" s="201">
        <f t="shared" ref="C25:N25" si="1">IF(C13="n/a","n/a",IF(C13="","",IF(C13&gt;1,1,C13)))</f>
        <v>1</v>
      </c>
      <c r="D25" s="201">
        <f t="shared" si="1"/>
        <v>0.96170303808301238</v>
      </c>
      <c r="E25" s="201">
        <f t="shared" si="1"/>
        <v>0.5288235294117648</v>
      </c>
      <c r="F25" s="201">
        <f t="shared" si="1"/>
        <v>1</v>
      </c>
      <c r="G25" s="201">
        <f t="shared" si="1"/>
        <v>0.11591918114690437</v>
      </c>
      <c r="H25" s="201">
        <f t="shared" si="1"/>
        <v>0.36735311277740562</v>
      </c>
      <c r="I25" s="201">
        <f t="shared" si="1"/>
        <v>1</v>
      </c>
      <c r="J25" s="201">
        <f t="shared" si="1"/>
        <v>1</v>
      </c>
      <c r="K25" s="201">
        <f t="shared" si="1"/>
        <v>0</v>
      </c>
      <c r="L25" s="201">
        <f t="shared" si="1"/>
        <v>1</v>
      </c>
      <c r="M25" s="201">
        <f t="shared" si="1"/>
        <v>1</v>
      </c>
      <c r="N25" s="201">
        <f t="shared" si="1"/>
        <v>0.49197126887789761</v>
      </c>
    </row>
    <row r="26" spans="1:14" hidden="1" x14ac:dyDescent="0.25"/>
  </sheetData>
  <mergeCells count="42">
    <mergeCell ref="A17:A23"/>
    <mergeCell ref="B17:N17"/>
    <mergeCell ref="B19:N19"/>
    <mergeCell ref="B20:N20"/>
    <mergeCell ref="B22:B23"/>
    <mergeCell ref="C22:C23"/>
    <mergeCell ref="N22:N23"/>
    <mergeCell ref="F22:F23"/>
    <mergeCell ref="G22:G23"/>
    <mergeCell ref="H22:H23"/>
    <mergeCell ref="I22:I23"/>
    <mergeCell ref="J22:J23"/>
    <mergeCell ref="L22:L23"/>
    <mergeCell ref="M22:M23"/>
    <mergeCell ref="K22:K23"/>
    <mergeCell ref="G10:G11"/>
    <mergeCell ref="N10:N11"/>
    <mergeCell ref="H10:H11"/>
    <mergeCell ref="I10:I11"/>
    <mergeCell ref="J10:J11"/>
    <mergeCell ref="B10:B11"/>
    <mergeCell ref="C10:C11"/>
    <mergeCell ref="D10:D11"/>
    <mergeCell ref="E10:E11"/>
    <mergeCell ref="D22:D23"/>
    <mergeCell ref="E22:E23"/>
    <mergeCell ref="V9:V11"/>
    <mergeCell ref="A5:A11"/>
    <mergeCell ref="B5:U5"/>
    <mergeCell ref="B6:U7"/>
    <mergeCell ref="B8:U8"/>
    <mergeCell ref="U9:U11"/>
    <mergeCell ref="O10:O11"/>
    <mergeCell ref="P10:P11"/>
    <mergeCell ref="Q10:Q11"/>
    <mergeCell ref="R10:R11"/>
    <mergeCell ref="S10:S11"/>
    <mergeCell ref="T10:T11"/>
    <mergeCell ref="F10:F11"/>
    <mergeCell ref="K10:K11"/>
    <mergeCell ref="L10:L11"/>
    <mergeCell ref="M10:M11"/>
  </mergeCells>
  <conditionalFormatting sqref="B22">
    <cfRule type="cellIs" dxfId="111" priority="35" stopIfTrue="1" operator="lessThan">
      <formula>0.25</formula>
    </cfRule>
  </conditionalFormatting>
  <conditionalFormatting sqref="C22:N22">
    <cfRule type="cellIs" dxfId="110" priority="34" stopIfTrue="1" operator="lessThan">
      <formula>0.25</formula>
    </cfRule>
  </conditionalFormatting>
  <conditionalFormatting sqref="B24:N25">
    <cfRule type="cellIs" dxfId="109" priority="33" stopIfTrue="1" operator="lessThan">
      <formula>0.5</formula>
    </cfRule>
  </conditionalFormatting>
  <conditionalFormatting sqref="B10">
    <cfRule type="cellIs" dxfId="108" priority="23" stopIfTrue="1" operator="lessThan">
      <formula>0.25</formula>
    </cfRule>
  </conditionalFormatting>
  <conditionalFormatting sqref="C10:N10">
    <cfRule type="cellIs" dxfId="107" priority="22" stopIfTrue="1" operator="lessThan">
      <formula>0.25</formula>
    </cfRule>
  </conditionalFormatting>
  <conditionalFormatting sqref="U9">
    <cfRule type="cellIs" dxfId="106" priority="21" stopIfTrue="1" operator="lessThan">
      <formula>0.25</formula>
    </cfRule>
  </conditionalFormatting>
  <conditionalFormatting sqref="R10:T10">
    <cfRule type="cellIs" dxfId="105" priority="19" stopIfTrue="1" operator="lessThan">
      <formula>0.25</formula>
    </cfRule>
  </conditionalFormatting>
  <conditionalFormatting sqref="O10:Q10">
    <cfRule type="cellIs" dxfId="104" priority="18" stopIfTrue="1" operator="lessThan">
      <formula>0.25</formula>
    </cfRule>
  </conditionalFormatting>
  <conditionalFormatting sqref="B12:B13 M12:N13 Q12:S13 O12:O13 P12:P13">
    <cfRule type="cellIs" dxfId="103" priority="3" operator="lessThan">
      <formula>1</formula>
    </cfRule>
  </conditionalFormatting>
  <conditionalFormatting sqref="C12:L13">
    <cfRule type="cellIs" dxfId="102" priority="2" operator="lessThan">
      <formula>1</formula>
    </cfRule>
  </conditionalFormatting>
  <conditionalFormatting sqref="B12:T13">
    <cfRule type="cellIs" dxfId="101" priority="1" operator="greaterThan">
      <formula>2</formula>
    </cfRule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BT194"/>
  <sheetViews>
    <sheetView zoomScale="90" zoomScaleNormal="90" workbookViewId="0">
      <pane xSplit="2" ySplit="11" topLeftCell="C12" activePane="bottomRight" state="frozen"/>
      <selection activeCell="E22" sqref="E22:G22"/>
      <selection pane="topRight" activeCell="E22" sqref="E22:G22"/>
      <selection pane="bottomLeft" activeCell="E22" sqref="E22:G22"/>
      <selection pane="bottomRight" activeCell="C12" sqref="C12"/>
    </sheetView>
  </sheetViews>
  <sheetFormatPr baseColWidth="10" defaultRowHeight="15" x14ac:dyDescent="0.25"/>
  <cols>
    <col min="1" max="1" width="31.5703125" style="17" bestFit="1" customWidth="1"/>
    <col min="2" max="2" width="39" style="17" customWidth="1"/>
    <col min="3" max="3" width="14.42578125" style="31" customWidth="1"/>
    <col min="4" max="4" width="10.85546875" style="17" bestFit="1" customWidth="1"/>
    <col min="5" max="5" width="22.28515625" style="22" customWidth="1"/>
    <col min="6" max="6" width="25.28515625" style="17" customWidth="1"/>
    <col min="7" max="7" width="20" style="17" customWidth="1"/>
    <col min="8" max="255" width="11.42578125" style="17"/>
    <col min="256" max="256" width="31.5703125" style="17" bestFit="1" customWidth="1"/>
    <col min="257" max="257" width="39" style="17" customWidth="1"/>
    <col min="258" max="258" width="14.42578125" style="17" customWidth="1"/>
    <col min="259" max="259" width="10.85546875" style="17" bestFit="1" customWidth="1"/>
    <col min="260" max="260" width="22.28515625" style="17" customWidth="1"/>
    <col min="261" max="261" width="25.28515625" style="17" customWidth="1"/>
    <col min="262" max="262" width="20" style="17" customWidth="1"/>
    <col min="263" max="263" width="26.7109375" style="17" customWidth="1"/>
    <col min="264" max="511" width="11.42578125" style="17"/>
    <col min="512" max="512" width="31.5703125" style="17" bestFit="1" customWidth="1"/>
    <col min="513" max="513" width="39" style="17" customWidth="1"/>
    <col min="514" max="514" width="14.42578125" style="17" customWidth="1"/>
    <col min="515" max="515" width="10.85546875" style="17" bestFit="1" customWidth="1"/>
    <col min="516" max="516" width="22.28515625" style="17" customWidth="1"/>
    <col min="517" max="517" width="25.28515625" style="17" customWidth="1"/>
    <col min="518" max="518" width="20" style="17" customWidth="1"/>
    <col min="519" max="519" width="26.7109375" style="17" customWidth="1"/>
    <col min="520" max="767" width="11.42578125" style="17"/>
    <col min="768" max="768" width="31.5703125" style="17" bestFit="1" customWidth="1"/>
    <col min="769" max="769" width="39" style="17" customWidth="1"/>
    <col min="770" max="770" width="14.42578125" style="17" customWidth="1"/>
    <col min="771" max="771" width="10.85546875" style="17" bestFit="1" customWidth="1"/>
    <col min="772" max="772" width="22.28515625" style="17" customWidth="1"/>
    <col min="773" max="773" width="25.28515625" style="17" customWidth="1"/>
    <col min="774" max="774" width="20" style="17" customWidth="1"/>
    <col min="775" max="775" width="26.7109375" style="17" customWidth="1"/>
    <col min="776" max="1023" width="11.42578125" style="17"/>
    <col min="1024" max="1024" width="31.5703125" style="17" bestFit="1" customWidth="1"/>
    <col min="1025" max="1025" width="39" style="17" customWidth="1"/>
    <col min="1026" max="1026" width="14.42578125" style="17" customWidth="1"/>
    <col min="1027" max="1027" width="10.85546875" style="17" bestFit="1" customWidth="1"/>
    <col min="1028" max="1028" width="22.28515625" style="17" customWidth="1"/>
    <col min="1029" max="1029" width="25.28515625" style="17" customWidth="1"/>
    <col min="1030" max="1030" width="20" style="17" customWidth="1"/>
    <col min="1031" max="1031" width="26.7109375" style="17" customWidth="1"/>
    <col min="1032" max="1279" width="11.42578125" style="17"/>
    <col min="1280" max="1280" width="31.5703125" style="17" bestFit="1" customWidth="1"/>
    <col min="1281" max="1281" width="39" style="17" customWidth="1"/>
    <col min="1282" max="1282" width="14.42578125" style="17" customWidth="1"/>
    <col min="1283" max="1283" width="10.85546875" style="17" bestFit="1" customWidth="1"/>
    <col min="1284" max="1284" width="22.28515625" style="17" customWidth="1"/>
    <col min="1285" max="1285" width="25.28515625" style="17" customWidth="1"/>
    <col min="1286" max="1286" width="20" style="17" customWidth="1"/>
    <col min="1287" max="1287" width="26.7109375" style="17" customWidth="1"/>
    <col min="1288" max="1535" width="11.42578125" style="17"/>
    <col min="1536" max="1536" width="31.5703125" style="17" bestFit="1" customWidth="1"/>
    <col min="1537" max="1537" width="39" style="17" customWidth="1"/>
    <col min="1538" max="1538" width="14.42578125" style="17" customWidth="1"/>
    <col min="1539" max="1539" width="10.85546875" style="17" bestFit="1" customWidth="1"/>
    <col min="1540" max="1540" width="22.28515625" style="17" customWidth="1"/>
    <col min="1541" max="1541" width="25.28515625" style="17" customWidth="1"/>
    <col min="1542" max="1542" width="20" style="17" customWidth="1"/>
    <col min="1543" max="1543" width="26.7109375" style="17" customWidth="1"/>
    <col min="1544" max="1791" width="11.42578125" style="17"/>
    <col min="1792" max="1792" width="31.5703125" style="17" bestFit="1" customWidth="1"/>
    <col min="1793" max="1793" width="39" style="17" customWidth="1"/>
    <col min="1794" max="1794" width="14.42578125" style="17" customWidth="1"/>
    <col min="1795" max="1795" width="10.85546875" style="17" bestFit="1" customWidth="1"/>
    <col min="1796" max="1796" width="22.28515625" style="17" customWidth="1"/>
    <col min="1797" max="1797" width="25.28515625" style="17" customWidth="1"/>
    <col min="1798" max="1798" width="20" style="17" customWidth="1"/>
    <col min="1799" max="1799" width="26.7109375" style="17" customWidth="1"/>
    <col min="1800" max="2047" width="11.42578125" style="17"/>
    <col min="2048" max="2048" width="31.5703125" style="17" bestFit="1" customWidth="1"/>
    <col min="2049" max="2049" width="39" style="17" customWidth="1"/>
    <col min="2050" max="2050" width="14.42578125" style="17" customWidth="1"/>
    <col min="2051" max="2051" width="10.85546875" style="17" bestFit="1" customWidth="1"/>
    <col min="2052" max="2052" width="22.28515625" style="17" customWidth="1"/>
    <col min="2053" max="2053" width="25.28515625" style="17" customWidth="1"/>
    <col min="2054" max="2054" width="20" style="17" customWidth="1"/>
    <col min="2055" max="2055" width="26.7109375" style="17" customWidth="1"/>
    <col min="2056" max="2303" width="11.42578125" style="17"/>
    <col min="2304" max="2304" width="31.5703125" style="17" bestFit="1" customWidth="1"/>
    <col min="2305" max="2305" width="39" style="17" customWidth="1"/>
    <col min="2306" max="2306" width="14.42578125" style="17" customWidth="1"/>
    <col min="2307" max="2307" width="10.85546875" style="17" bestFit="1" customWidth="1"/>
    <col min="2308" max="2308" width="22.28515625" style="17" customWidth="1"/>
    <col min="2309" max="2309" width="25.28515625" style="17" customWidth="1"/>
    <col min="2310" max="2310" width="20" style="17" customWidth="1"/>
    <col min="2311" max="2311" width="26.7109375" style="17" customWidth="1"/>
    <col min="2312" max="2559" width="11.42578125" style="17"/>
    <col min="2560" max="2560" width="31.5703125" style="17" bestFit="1" customWidth="1"/>
    <col min="2561" max="2561" width="39" style="17" customWidth="1"/>
    <col min="2562" max="2562" width="14.42578125" style="17" customWidth="1"/>
    <col min="2563" max="2563" width="10.85546875" style="17" bestFit="1" customWidth="1"/>
    <col min="2564" max="2564" width="22.28515625" style="17" customWidth="1"/>
    <col min="2565" max="2565" width="25.28515625" style="17" customWidth="1"/>
    <col min="2566" max="2566" width="20" style="17" customWidth="1"/>
    <col min="2567" max="2567" width="26.7109375" style="17" customWidth="1"/>
    <col min="2568" max="2815" width="11.42578125" style="17"/>
    <col min="2816" max="2816" width="31.5703125" style="17" bestFit="1" customWidth="1"/>
    <col min="2817" max="2817" width="39" style="17" customWidth="1"/>
    <col min="2818" max="2818" width="14.42578125" style="17" customWidth="1"/>
    <col min="2819" max="2819" width="10.85546875" style="17" bestFit="1" customWidth="1"/>
    <col min="2820" max="2820" width="22.28515625" style="17" customWidth="1"/>
    <col min="2821" max="2821" width="25.28515625" style="17" customWidth="1"/>
    <col min="2822" max="2822" width="20" style="17" customWidth="1"/>
    <col min="2823" max="2823" width="26.7109375" style="17" customWidth="1"/>
    <col min="2824" max="3071" width="11.42578125" style="17"/>
    <col min="3072" max="3072" width="31.5703125" style="17" bestFit="1" customWidth="1"/>
    <col min="3073" max="3073" width="39" style="17" customWidth="1"/>
    <col min="3074" max="3074" width="14.42578125" style="17" customWidth="1"/>
    <col min="3075" max="3075" width="10.85546875" style="17" bestFit="1" customWidth="1"/>
    <col min="3076" max="3076" width="22.28515625" style="17" customWidth="1"/>
    <col min="3077" max="3077" width="25.28515625" style="17" customWidth="1"/>
    <col min="3078" max="3078" width="20" style="17" customWidth="1"/>
    <col min="3079" max="3079" width="26.7109375" style="17" customWidth="1"/>
    <col min="3080" max="3327" width="11.42578125" style="17"/>
    <col min="3328" max="3328" width="31.5703125" style="17" bestFit="1" customWidth="1"/>
    <col min="3329" max="3329" width="39" style="17" customWidth="1"/>
    <col min="3330" max="3330" width="14.42578125" style="17" customWidth="1"/>
    <col min="3331" max="3331" width="10.85546875" style="17" bestFit="1" customWidth="1"/>
    <col min="3332" max="3332" width="22.28515625" style="17" customWidth="1"/>
    <col min="3333" max="3333" width="25.28515625" style="17" customWidth="1"/>
    <col min="3334" max="3334" width="20" style="17" customWidth="1"/>
    <col min="3335" max="3335" width="26.7109375" style="17" customWidth="1"/>
    <col min="3336" max="3583" width="11.42578125" style="17"/>
    <col min="3584" max="3584" width="31.5703125" style="17" bestFit="1" customWidth="1"/>
    <col min="3585" max="3585" width="39" style="17" customWidth="1"/>
    <col min="3586" max="3586" width="14.42578125" style="17" customWidth="1"/>
    <col min="3587" max="3587" width="10.85546875" style="17" bestFit="1" customWidth="1"/>
    <col min="3588" max="3588" width="22.28515625" style="17" customWidth="1"/>
    <col min="3589" max="3589" width="25.28515625" style="17" customWidth="1"/>
    <col min="3590" max="3590" width="20" style="17" customWidth="1"/>
    <col min="3591" max="3591" width="26.7109375" style="17" customWidth="1"/>
    <col min="3592" max="3839" width="11.42578125" style="17"/>
    <col min="3840" max="3840" width="31.5703125" style="17" bestFit="1" customWidth="1"/>
    <col min="3841" max="3841" width="39" style="17" customWidth="1"/>
    <col min="3842" max="3842" width="14.42578125" style="17" customWidth="1"/>
    <col min="3843" max="3843" width="10.85546875" style="17" bestFit="1" customWidth="1"/>
    <col min="3844" max="3844" width="22.28515625" style="17" customWidth="1"/>
    <col min="3845" max="3845" width="25.28515625" style="17" customWidth="1"/>
    <col min="3846" max="3846" width="20" style="17" customWidth="1"/>
    <col min="3847" max="3847" width="26.7109375" style="17" customWidth="1"/>
    <col min="3848" max="4095" width="11.42578125" style="17"/>
    <col min="4096" max="4096" width="31.5703125" style="17" bestFit="1" customWidth="1"/>
    <col min="4097" max="4097" width="39" style="17" customWidth="1"/>
    <col min="4098" max="4098" width="14.42578125" style="17" customWidth="1"/>
    <col min="4099" max="4099" width="10.85546875" style="17" bestFit="1" customWidth="1"/>
    <col min="4100" max="4100" width="22.28515625" style="17" customWidth="1"/>
    <col min="4101" max="4101" width="25.28515625" style="17" customWidth="1"/>
    <col min="4102" max="4102" width="20" style="17" customWidth="1"/>
    <col min="4103" max="4103" width="26.7109375" style="17" customWidth="1"/>
    <col min="4104" max="4351" width="11.42578125" style="17"/>
    <col min="4352" max="4352" width="31.5703125" style="17" bestFit="1" customWidth="1"/>
    <col min="4353" max="4353" width="39" style="17" customWidth="1"/>
    <col min="4354" max="4354" width="14.42578125" style="17" customWidth="1"/>
    <col min="4355" max="4355" width="10.85546875" style="17" bestFit="1" customWidth="1"/>
    <col min="4356" max="4356" width="22.28515625" style="17" customWidth="1"/>
    <col min="4357" max="4357" width="25.28515625" style="17" customWidth="1"/>
    <col min="4358" max="4358" width="20" style="17" customWidth="1"/>
    <col min="4359" max="4359" width="26.7109375" style="17" customWidth="1"/>
    <col min="4360" max="4607" width="11.42578125" style="17"/>
    <col min="4608" max="4608" width="31.5703125" style="17" bestFit="1" customWidth="1"/>
    <col min="4609" max="4609" width="39" style="17" customWidth="1"/>
    <col min="4610" max="4610" width="14.42578125" style="17" customWidth="1"/>
    <col min="4611" max="4611" width="10.85546875" style="17" bestFit="1" customWidth="1"/>
    <col min="4612" max="4612" width="22.28515625" style="17" customWidth="1"/>
    <col min="4613" max="4613" width="25.28515625" style="17" customWidth="1"/>
    <col min="4614" max="4614" width="20" style="17" customWidth="1"/>
    <col min="4615" max="4615" width="26.7109375" style="17" customWidth="1"/>
    <col min="4616" max="4863" width="11.42578125" style="17"/>
    <col min="4864" max="4864" width="31.5703125" style="17" bestFit="1" customWidth="1"/>
    <col min="4865" max="4865" width="39" style="17" customWidth="1"/>
    <col min="4866" max="4866" width="14.42578125" style="17" customWidth="1"/>
    <col min="4867" max="4867" width="10.85546875" style="17" bestFit="1" customWidth="1"/>
    <col min="4868" max="4868" width="22.28515625" style="17" customWidth="1"/>
    <col min="4869" max="4869" width="25.28515625" style="17" customWidth="1"/>
    <col min="4870" max="4870" width="20" style="17" customWidth="1"/>
    <col min="4871" max="4871" width="26.7109375" style="17" customWidth="1"/>
    <col min="4872" max="5119" width="11.42578125" style="17"/>
    <col min="5120" max="5120" width="31.5703125" style="17" bestFit="1" customWidth="1"/>
    <col min="5121" max="5121" width="39" style="17" customWidth="1"/>
    <col min="5122" max="5122" width="14.42578125" style="17" customWidth="1"/>
    <col min="5123" max="5123" width="10.85546875" style="17" bestFit="1" customWidth="1"/>
    <col min="5124" max="5124" width="22.28515625" style="17" customWidth="1"/>
    <col min="5125" max="5125" width="25.28515625" style="17" customWidth="1"/>
    <col min="5126" max="5126" width="20" style="17" customWidth="1"/>
    <col min="5127" max="5127" width="26.7109375" style="17" customWidth="1"/>
    <col min="5128" max="5375" width="11.42578125" style="17"/>
    <col min="5376" max="5376" width="31.5703125" style="17" bestFit="1" customWidth="1"/>
    <col min="5377" max="5377" width="39" style="17" customWidth="1"/>
    <col min="5378" max="5378" width="14.42578125" style="17" customWidth="1"/>
    <col min="5379" max="5379" width="10.85546875" style="17" bestFit="1" customWidth="1"/>
    <col min="5380" max="5380" width="22.28515625" style="17" customWidth="1"/>
    <col min="5381" max="5381" width="25.28515625" style="17" customWidth="1"/>
    <col min="5382" max="5382" width="20" style="17" customWidth="1"/>
    <col min="5383" max="5383" width="26.7109375" style="17" customWidth="1"/>
    <col min="5384" max="5631" width="11.42578125" style="17"/>
    <col min="5632" max="5632" width="31.5703125" style="17" bestFit="1" customWidth="1"/>
    <col min="5633" max="5633" width="39" style="17" customWidth="1"/>
    <col min="5634" max="5634" width="14.42578125" style="17" customWidth="1"/>
    <col min="5635" max="5635" width="10.85546875" style="17" bestFit="1" customWidth="1"/>
    <col min="5636" max="5636" width="22.28515625" style="17" customWidth="1"/>
    <col min="5637" max="5637" width="25.28515625" style="17" customWidth="1"/>
    <col min="5638" max="5638" width="20" style="17" customWidth="1"/>
    <col min="5639" max="5639" width="26.7109375" style="17" customWidth="1"/>
    <col min="5640" max="5887" width="11.42578125" style="17"/>
    <col min="5888" max="5888" width="31.5703125" style="17" bestFit="1" customWidth="1"/>
    <col min="5889" max="5889" width="39" style="17" customWidth="1"/>
    <col min="5890" max="5890" width="14.42578125" style="17" customWidth="1"/>
    <col min="5891" max="5891" width="10.85546875" style="17" bestFit="1" customWidth="1"/>
    <col min="5892" max="5892" width="22.28515625" style="17" customWidth="1"/>
    <col min="5893" max="5893" width="25.28515625" style="17" customWidth="1"/>
    <col min="5894" max="5894" width="20" style="17" customWidth="1"/>
    <col min="5895" max="5895" width="26.7109375" style="17" customWidth="1"/>
    <col min="5896" max="6143" width="11.42578125" style="17"/>
    <col min="6144" max="6144" width="31.5703125" style="17" bestFit="1" customWidth="1"/>
    <col min="6145" max="6145" width="39" style="17" customWidth="1"/>
    <col min="6146" max="6146" width="14.42578125" style="17" customWidth="1"/>
    <col min="6147" max="6147" width="10.85546875" style="17" bestFit="1" customWidth="1"/>
    <col min="6148" max="6148" width="22.28515625" style="17" customWidth="1"/>
    <col min="6149" max="6149" width="25.28515625" style="17" customWidth="1"/>
    <col min="6150" max="6150" width="20" style="17" customWidth="1"/>
    <col min="6151" max="6151" width="26.7109375" style="17" customWidth="1"/>
    <col min="6152" max="6399" width="11.42578125" style="17"/>
    <col min="6400" max="6400" width="31.5703125" style="17" bestFit="1" customWidth="1"/>
    <col min="6401" max="6401" width="39" style="17" customWidth="1"/>
    <col min="6402" max="6402" width="14.42578125" style="17" customWidth="1"/>
    <col min="6403" max="6403" width="10.85546875" style="17" bestFit="1" customWidth="1"/>
    <col min="6404" max="6404" width="22.28515625" style="17" customWidth="1"/>
    <col min="6405" max="6405" width="25.28515625" style="17" customWidth="1"/>
    <col min="6406" max="6406" width="20" style="17" customWidth="1"/>
    <col min="6407" max="6407" width="26.7109375" style="17" customWidth="1"/>
    <col min="6408" max="6655" width="11.42578125" style="17"/>
    <col min="6656" max="6656" width="31.5703125" style="17" bestFit="1" customWidth="1"/>
    <col min="6657" max="6657" width="39" style="17" customWidth="1"/>
    <col min="6658" max="6658" width="14.42578125" style="17" customWidth="1"/>
    <col min="6659" max="6659" width="10.85546875" style="17" bestFit="1" customWidth="1"/>
    <col min="6660" max="6660" width="22.28515625" style="17" customWidth="1"/>
    <col min="6661" max="6661" width="25.28515625" style="17" customWidth="1"/>
    <col min="6662" max="6662" width="20" style="17" customWidth="1"/>
    <col min="6663" max="6663" width="26.7109375" style="17" customWidth="1"/>
    <col min="6664" max="6911" width="11.42578125" style="17"/>
    <col min="6912" max="6912" width="31.5703125" style="17" bestFit="1" customWidth="1"/>
    <col min="6913" max="6913" width="39" style="17" customWidth="1"/>
    <col min="6914" max="6914" width="14.42578125" style="17" customWidth="1"/>
    <col min="6915" max="6915" width="10.85546875" style="17" bestFit="1" customWidth="1"/>
    <col min="6916" max="6916" width="22.28515625" style="17" customWidth="1"/>
    <col min="6917" max="6917" width="25.28515625" style="17" customWidth="1"/>
    <col min="6918" max="6918" width="20" style="17" customWidth="1"/>
    <col min="6919" max="6919" width="26.7109375" style="17" customWidth="1"/>
    <col min="6920" max="7167" width="11.42578125" style="17"/>
    <col min="7168" max="7168" width="31.5703125" style="17" bestFit="1" customWidth="1"/>
    <col min="7169" max="7169" width="39" style="17" customWidth="1"/>
    <col min="7170" max="7170" width="14.42578125" style="17" customWidth="1"/>
    <col min="7171" max="7171" width="10.85546875" style="17" bestFit="1" customWidth="1"/>
    <col min="7172" max="7172" width="22.28515625" style="17" customWidth="1"/>
    <col min="7173" max="7173" width="25.28515625" style="17" customWidth="1"/>
    <col min="7174" max="7174" width="20" style="17" customWidth="1"/>
    <col min="7175" max="7175" width="26.7109375" style="17" customWidth="1"/>
    <col min="7176" max="7423" width="11.42578125" style="17"/>
    <col min="7424" max="7424" width="31.5703125" style="17" bestFit="1" customWidth="1"/>
    <col min="7425" max="7425" width="39" style="17" customWidth="1"/>
    <col min="7426" max="7426" width="14.42578125" style="17" customWidth="1"/>
    <col min="7427" max="7427" width="10.85546875" style="17" bestFit="1" customWidth="1"/>
    <col min="7428" max="7428" width="22.28515625" style="17" customWidth="1"/>
    <col min="7429" max="7429" width="25.28515625" style="17" customWidth="1"/>
    <col min="7430" max="7430" width="20" style="17" customWidth="1"/>
    <col min="7431" max="7431" width="26.7109375" style="17" customWidth="1"/>
    <col min="7432" max="7679" width="11.42578125" style="17"/>
    <col min="7680" max="7680" width="31.5703125" style="17" bestFit="1" customWidth="1"/>
    <col min="7681" max="7681" width="39" style="17" customWidth="1"/>
    <col min="7682" max="7682" width="14.42578125" style="17" customWidth="1"/>
    <col min="7683" max="7683" width="10.85546875" style="17" bestFit="1" customWidth="1"/>
    <col min="7684" max="7684" width="22.28515625" style="17" customWidth="1"/>
    <col min="7685" max="7685" width="25.28515625" style="17" customWidth="1"/>
    <col min="7686" max="7686" width="20" style="17" customWidth="1"/>
    <col min="7687" max="7687" width="26.7109375" style="17" customWidth="1"/>
    <col min="7688" max="7935" width="11.42578125" style="17"/>
    <col min="7936" max="7936" width="31.5703125" style="17" bestFit="1" customWidth="1"/>
    <col min="7937" max="7937" width="39" style="17" customWidth="1"/>
    <col min="7938" max="7938" width="14.42578125" style="17" customWidth="1"/>
    <col min="7939" max="7939" width="10.85546875" style="17" bestFit="1" customWidth="1"/>
    <col min="7940" max="7940" width="22.28515625" style="17" customWidth="1"/>
    <col min="7941" max="7941" width="25.28515625" style="17" customWidth="1"/>
    <col min="7942" max="7942" width="20" style="17" customWidth="1"/>
    <col min="7943" max="7943" width="26.7109375" style="17" customWidth="1"/>
    <col min="7944" max="8191" width="11.42578125" style="17"/>
    <col min="8192" max="8192" width="31.5703125" style="17" bestFit="1" customWidth="1"/>
    <col min="8193" max="8193" width="39" style="17" customWidth="1"/>
    <col min="8194" max="8194" width="14.42578125" style="17" customWidth="1"/>
    <col min="8195" max="8195" width="10.85546875" style="17" bestFit="1" customWidth="1"/>
    <col min="8196" max="8196" width="22.28515625" style="17" customWidth="1"/>
    <col min="8197" max="8197" width="25.28515625" style="17" customWidth="1"/>
    <col min="8198" max="8198" width="20" style="17" customWidth="1"/>
    <col min="8199" max="8199" width="26.7109375" style="17" customWidth="1"/>
    <col min="8200" max="8447" width="11.42578125" style="17"/>
    <col min="8448" max="8448" width="31.5703125" style="17" bestFit="1" customWidth="1"/>
    <col min="8449" max="8449" width="39" style="17" customWidth="1"/>
    <col min="8450" max="8450" width="14.42578125" style="17" customWidth="1"/>
    <col min="8451" max="8451" width="10.85546875" style="17" bestFit="1" customWidth="1"/>
    <col min="8452" max="8452" width="22.28515625" style="17" customWidth="1"/>
    <col min="8453" max="8453" width="25.28515625" style="17" customWidth="1"/>
    <col min="8454" max="8454" width="20" style="17" customWidth="1"/>
    <col min="8455" max="8455" width="26.7109375" style="17" customWidth="1"/>
    <col min="8456" max="8703" width="11.42578125" style="17"/>
    <col min="8704" max="8704" width="31.5703125" style="17" bestFit="1" customWidth="1"/>
    <col min="8705" max="8705" width="39" style="17" customWidth="1"/>
    <col min="8706" max="8706" width="14.42578125" style="17" customWidth="1"/>
    <col min="8707" max="8707" width="10.85546875" style="17" bestFit="1" customWidth="1"/>
    <col min="8708" max="8708" width="22.28515625" style="17" customWidth="1"/>
    <col min="8709" max="8709" width="25.28515625" style="17" customWidth="1"/>
    <col min="8710" max="8710" width="20" style="17" customWidth="1"/>
    <col min="8711" max="8711" width="26.7109375" style="17" customWidth="1"/>
    <col min="8712" max="8959" width="11.42578125" style="17"/>
    <col min="8960" max="8960" width="31.5703125" style="17" bestFit="1" customWidth="1"/>
    <col min="8961" max="8961" width="39" style="17" customWidth="1"/>
    <col min="8962" max="8962" width="14.42578125" style="17" customWidth="1"/>
    <col min="8963" max="8963" width="10.85546875" style="17" bestFit="1" customWidth="1"/>
    <col min="8964" max="8964" width="22.28515625" style="17" customWidth="1"/>
    <col min="8965" max="8965" width="25.28515625" style="17" customWidth="1"/>
    <col min="8966" max="8966" width="20" style="17" customWidth="1"/>
    <col min="8967" max="8967" width="26.7109375" style="17" customWidth="1"/>
    <col min="8968" max="9215" width="11.42578125" style="17"/>
    <col min="9216" max="9216" width="31.5703125" style="17" bestFit="1" customWidth="1"/>
    <col min="9217" max="9217" width="39" style="17" customWidth="1"/>
    <col min="9218" max="9218" width="14.42578125" style="17" customWidth="1"/>
    <col min="9219" max="9219" width="10.85546875" style="17" bestFit="1" customWidth="1"/>
    <col min="9220" max="9220" width="22.28515625" style="17" customWidth="1"/>
    <col min="9221" max="9221" width="25.28515625" style="17" customWidth="1"/>
    <col min="9222" max="9222" width="20" style="17" customWidth="1"/>
    <col min="9223" max="9223" width="26.7109375" style="17" customWidth="1"/>
    <col min="9224" max="9471" width="11.42578125" style="17"/>
    <col min="9472" max="9472" width="31.5703125" style="17" bestFit="1" customWidth="1"/>
    <col min="9473" max="9473" width="39" style="17" customWidth="1"/>
    <col min="9474" max="9474" width="14.42578125" style="17" customWidth="1"/>
    <col min="9475" max="9475" width="10.85546875" style="17" bestFit="1" customWidth="1"/>
    <col min="9476" max="9476" width="22.28515625" style="17" customWidth="1"/>
    <col min="9477" max="9477" width="25.28515625" style="17" customWidth="1"/>
    <col min="9478" max="9478" width="20" style="17" customWidth="1"/>
    <col min="9479" max="9479" width="26.7109375" style="17" customWidth="1"/>
    <col min="9480" max="9727" width="11.42578125" style="17"/>
    <col min="9728" max="9728" width="31.5703125" style="17" bestFit="1" customWidth="1"/>
    <col min="9729" max="9729" width="39" style="17" customWidth="1"/>
    <col min="9730" max="9730" width="14.42578125" style="17" customWidth="1"/>
    <col min="9731" max="9731" width="10.85546875" style="17" bestFit="1" customWidth="1"/>
    <col min="9732" max="9732" width="22.28515625" style="17" customWidth="1"/>
    <col min="9733" max="9733" width="25.28515625" style="17" customWidth="1"/>
    <col min="9734" max="9734" width="20" style="17" customWidth="1"/>
    <col min="9735" max="9735" width="26.7109375" style="17" customWidth="1"/>
    <col min="9736" max="9983" width="11.42578125" style="17"/>
    <col min="9984" max="9984" width="31.5703125" style="17" bestFit="1" customWidth="1"/>
    <col min="9985" max="9985" width="39" style="17" customWidth="1"/>
    <col min="9986" max="9986" width="14.42578125" style="17" customWidth="1"/>
    <col min="9987" max="9987" width="10.85546875" style="17" bestFit="1" customWidth="1"/>
    <col min="9988" max="9988" width="22.28515625" style="17" customWidth="1"/>
    <col min="9989" max="9989" width="25.28515625" style="17" customWidth="1"/>
    <col min="9990" max="9990" width="20" style="17" customWidth="1"/>
    <col min="9991" max="9991" width="26.7109375" style="17" customWidth="1"/>
    <col min="9992" max="10239" width="11.42578125" style="17"/>
    <col min="10240" max="10240" width="31.5703125" style="17" bestFit="1" customWidth="1"/>
    <col min="10241" max="10241" width="39" style="17" customWidth="1"/>
    <col min="10242" max="10242" width="14.42578125" style="17" customWidth="1"/>
    <col min="10243" max="10243" width="10.85546875" style="17" bestFit="1" customWidth="1"/>
    <col min="10244" max="10244" width="22.28515625" style="17" customWidth="1"/>
    <col min="10245" max="10245" width="25.28515625" style="17" customWidth="1"/>
    <col min="10246" max="10246" width="20" style="17" customWidth="1"/>
    <col min="10247" max="10247" width="26.7109375" style="17" customWidth="1"/>
    <col min="10248" max="10495" width="11.42578125" style="17"/>
    <col min="10496" max="10496" width="31.5703125" style="17" bestFit="1" customWidth="1"/>
    <col min="10497" max="10497" width="39" style="17" customWidth="1"/>
    <col min="10498" max="10498" width="14.42578125" style="17" customWidth="1"/>
    <col min="10499" max="10499" width="10.85546875" style="17" bestFit="1" customWidth="1"/>
    <col min="10500" max="10500" width="22.28515625" style="17" customWidth="1"/>
    <col min="10501" max="10501" width="25.28515625" style="17" customWidth="1"/>
    <col min="10502" max="10502" width="20" style="17" customWidth="1"/>
    <col min="10503" max="10503" width="26.7109375" style="17" customWidth="1"/>
    <col min="10504" max="10751" width="11.42578125" style="17"/>
    <col min="10752" max="10752" width="31.5703125" style="17" bestFit="1" customWidth="1"/>
    <col min="10753" max="10753" width="39" style="17" customWidth="1"/>
    <col min="10754" max="10754" width="14.42578125" style="17" customWidth="1"/>
    <col min="10755" max="10755" width="10.85546875" style="17" bestFit="1" customWidth="1"/>
    <col min="10756" max="10756" width="22.28515625" style="17" customWidth="1"/>
    <col min="10757" max="10757" width="25.28515625" style="17" customWidth="1"/>
    <col min="10758" max="10758" width="20" style="17" customWidth="1"/>
    <col min="10759" max="10759" width="26.7109375" style="17" customWidth="1"/>
    <col min="10760" max="11007" width="11.42578125" style="17"/>
    <col min="11008" max="11008" width="31.5703125" style="17" bestFit="1" customWidth="1"/>
    <col min="11009" max="11009" width="39" style="17" customWidth="1"/>
    <col min="11010" max="11010" width="14.42578125" style="17" customWidth="1"/>
    <col min="11011" max="11011" width="10.85546875" style="17" bestFit="1" customWidth="1"/>
    <col min="11012" max="11012" width="22.28515625" style="17" customWidth="1"/>
    <col min="11013" max="11013" width="25.28515625" style="17" customWidth="1"/>
    <col min="11014" max="11014" width="20" style="17" customWidth="1"/>
    <col min="11015" max="11015" width="26.7109375" style="17" customWidth="1"/>
    <col min="11016" max="11263" width="11.42578125" style="17"/>
    <col min="11264" max="11264" width="31.5703125" style="17" bestFit="1" customWidth="1"/>
    <col min="11265" max="11265" width="39" style="17" customWidth="1"/>
    <col min="11266" max="11266" width="14.42578125" style="17" customWidth="1"/>
    <col min="11267" max="11267" width="10.85546875" style="17" bestFit="1" customWidth="1"/>
    <col min="11268" max="11268" width="22.28515625" style="17" customWidth="1"/>
    <col min="11269" max="11269" width="25.28515625" style="17" customWidth="1"/>
    <col min="11270" max="11270" width="20" style="17" customWidth="1"/>
    <col min="11271" max="11271" width="26.7109375" style="17" customWidth="1"/>
    <col min="11272" max="11519" width="11.42578125" style="17"/>
    <col min="11520" max="11520" width="31.5703125" style="17" bestFit="1" customWidth="1"/>
    <col min="11521" max="11521" width="39" style="17" customWidth="1"/>
    <col min="11522" max="11522" width="14.42578125" style="17" customWidth="1"/>
    <col min="11523" max="11523" width="10.85546875" style="17" bestFit="1" customWidth="1"/>
    <col min="11524" max="11524" width="22.28515625" style="17" customWidth="1"/>
    <col min="11525" max="11525" width="25.28515625" style="17" customWidth="1"/>
    <col min="11526" max="11526" width="20" style="17" customWidth="1"/>
    <col min="11527" max="11527" width="26.7109375" style="17" customWidth="1"/>
    <col min="11528" max="11775" width="11.42578125" style="17"/>
    <col min="11776" max="11776" width="31.5703125" style="17" bestFit="1" customWidth="1"/>
    <col min="11777" max="11777" width="39" style="17" customWidth="1"/>
    <col min="11778" max="11778" width="14.42578125" style="17" customWidth="1"/>
    <col min="11779" max="11779" width="10.85546875" style="17" bestFit="1" customWidth="1"/>
    <col min="11780" max="11780" width="22.28515625" style="17" customWidth="1"/>
    <col min="11781" max="11781" width="25.28515625" style="17" customWidth="1"/>
    <col min="11782" max="11782" width="20" style="17" customWidth="1"/>
    <col min="11783" max="11783" width="26.7109375" style="17" customWidth="1"/>
    <col min="11784" max="12031" width="11.42578125" style="17"/>
    <col min="12032" max="12032" width="31.5703125" style="17" bestFit="1" customWidth="1"/>
    <col min="12033" max="12033" width="39" style="17" customWidth="1"/>
    <col min="12034" max="12034" width="14.42578125" style="17" customWidth="1"/>
    <col min="12035" max="12035" width="10.85546875" style="17" bestFit="1" customWidth="1"/>
    <col min="12036" max="12036" width="22.28515625" style="17" customWidth="1"/>
    <col min="12037" max="12037" width="25.28515625" style="17" customWidth="1"/>
    <col min="12038" max="12038" width="20" style="17" customWidth="1"/>
    <col min="12039" max="12039" width="26.7109375" style="17" customWidth="1"/>
    <col min="12040" max="12287" width="11.42578125" style="17"/>
    <col min="12288" max="12288" width="31.5703125" style="17" bestFit="1" customWidth="1"/>
    <col min="12289" max="12289" width="39" style="17" customWidth="1"/>
    <col min="12290" max="12290" width="14.42578125" style="17" customWidth="1"/>
    <col min="12291" max="12291" width="10.85546875" style="17" bestFit="1" customWidth="1"/>
    <col min="12292" max="12292" width="22.28515625" style="17" customWidth="1"/>
    <col min="12293" max="12293" width="25.28515625" style="17" customWidth="1"/>
    <col min="12294" max="12294" width="20" style="17" customWidth="1"/>
    <col min="12295" max="12295" width="26.7109375" style="17" customWidth="1"/>
    <col min="12296" max="12543" width="11.42578125" style="17"/>
    <col min="12544" max="12544" width="31.5703125" style="17" bestFit="1" customWidth="1"/>
    <col min="12545" max="12545" width="39" style="17" customWidth="1"/>
    <col min="12546" max="12546" width="14.42578125" style="17" customWidth="1"/>
    <col min="12547" max="12547" width="10.85546875" style="17" bestFit="1" customWidth="1"/>
    <col min="12548" max="12548" width="22.28515625" style="17" customWidth="1"/>
    <col min="12549" max="12549" width="25.28515625" style="17" customWidth="1"/>
    <col min="12550" max="12550" width="20" style="17" customWidth="1"/>
    <col min="12551" max="12551" width="26.7109375" style="17" customWidth="1"/>
    <col min="12552" max="12799" width="11.42578125" style="17"/>
    <col min="12800" max="12800" width="31.5703125" style="17" bestFit="1" customWidth="1"/>
    <col min="12801" max="12801" width="39" style="17" customWidth="1"/>
    <col min="12802" max="12802" width="14.42578125" style="17" customWidth="1"/>
    <col min="12803" max="12803" width="10.85546875" style="17" bestFit="1" customWidth="1"/>
    <col min="12804" max="12804" width="22.28515625" style="17" customWidth="1"/>
    <col min="12805" max="12805" width="25.28515625" style="17" customWidth="1"/>
    <col min="12806" max="12806" width="20" style="17" customWidth="1"/>
    <col min="12807" max="12807" width="26.7109375" style="17" customWidth="1"/>
    <col min="12808" max="13055" width="11.42578125" style="17"/>
    <col min="13056" max="13056" width="31.5703125" style="17" bestFit="1" customWidth="1"/>
    <col min="13057" max="13057" width="39" style="17" customWidth="1"/>
    <col min="13058" max="13058" width="14.42578125" style="17" customWidth="1"/>
    <col min="13059" max="13059" width="10.85546875" style="17" bestFit="1" customWidth="1"/>
    <col min="13060" max="13060" width="22.28515625" style="17" customWidth="1"/>
    <col min="13061" max="13061" width="25.28515625" style="17" customWidth="1"/>
    <col min="13062" max="13062" width="20" style="17" customWidth="1"/>
    <col min="13063" max="13063" width="26.7109375" style="17" customWidth="1"/>
    <col min="13064" max="13311" width="11.42578125" style="17"/>
    <col min="13312" max="13312" width="31.5703125" style="17" bestFit="1" customWidth="1"/>
    <col min="13313" max="13313" width="39" style="17" customWidth="1"/>
    <col min="13314" max="13314" width="14.42578125" style="17" customWidth="1"/>
    <col min="13315" max="13315" width="10.85546875" style="17" bestFit="1" customWidth="1"/>
    <col min="13316" max="13316" width="22.28515625" style="17" customWidth="1"/>
    <col min="13317" max="13317" width="25.28515625" style="17" customWidth="1"/>
    <col min="13318" max="13318" width="20" style="17" customWidth="1"/>
    <col min="13319" max="13319" width="26.7109375" style="17" customWidth="1"/>
    <col min="13320" max="13567" width="11.42578125" style="17"/>
    <col min="13568" max="13568" width="31.5703125" style="17" bestFit="1" customWidth="1"/>
    <col min="13569" max="13569" width="39" style="17" customWidth="1"/>
    <col min="13570" max="13570" width="14.42578125" style="17" customWidth="1"/>
    <col min="13571" max="13571" width="10.85546875" style="17" bestFit="1" customWidth="1"/>
    <col min="13572" max="13572" width="22.28515625" style="17" customWidth="1"/>
    <col min="13573" max="13573" width="25.28515625" style="17" customWidth="1"/>
    <col min="13574" max="13574" width="20" style="17" customWidth="1"/>
    <col min="13575" max="13575" width="26.7109375" style="17" customWidth="1"/>
    <col min="13576" max="13823" width="11.42578125" style="17"/>
    <col min="13824" max="13824" width="31.5703125" style="17" bestFit="1" customWidth="1"/>
    <col min="13825" max="13825" width="39" style="17" customWidth="1"/>
    <col min="13826" max="13826" width="14.42578125" style="17" customWidth="1"/>
    <col min="13827" max="13827" width="10.85546875" style="17" bestFit="1" customWidth="1"/>
    <col min="13828" max="13828" width="22.28515625" style="17" customWidth="1"/>
    <col min="13829" max="13829" width="25.28515625" style="17" customWidth="1"/>
    <col min="13830" max="13830" width="20" style="17" customWidth="1"/>
    <col min="13831" max="13831" width="26.7109375" style="17" customWidth="1"/>
    <col min="13832" max="14079" width="11.42578125" style="17"/>
    <col min="14080" max="14080" width="31.5703125" style="17" bestFit="1" customWidth="1"/>
    <col min="14081" max="14081" width="39" style="17" customWidth="1"/>
    <col min="14082" max="14082" width="14.42578125" style="17" customWidth="1"/>
    <col min="14083" max="14083" width="10.85546875" style="17" bestFit="1" customWidth="1"/>
    <col min="14084" max="14084" width="22.28515625" style="17" customWidth="1"/>
    <col min="14085" max="14085" width="25.28515625" style="17" customWidth="1"/>
    <col min="14086" max="14086" width="20" style="17" customWidth="1"/>
    <col min="14087" max="14087" width="26.7109375" style="17" customWidth="1"/>
    <col min="14088" max="14335" width="11.42578125" style="17"/>
    <col min="14336" max="14336" width="31.5703125" style="17" bestFit="1" customWidth="1"/>
    <col min="14337" max="14337" width="39" style="17" customWidth="1"/>
    <col min="14338" max="14338" width="14.42578125" style="17" customWidth="1"/>
    <col min="14339" max="14339" width="10.85546875" style="17" bestFit="1" customWidth="1"/>
    <col min="14340" max="14340" width="22.28515625" style="17" customWidth="1"/>
    <col min="14341" max="14341" width="25.28515625" style="17" customWidth="1"/>
    <col min="14342" max="14342" width="20" style="17" customWidth="1"/>
    <col min="14343" max="14343" width="26.7109375" style="17" customWidth="1"/>
    <col min="14344" max="14591" width="11.42578125" style="17"/>
    <col min="14592" max="14592" width="31.5703125" style="17" bestFit="1" customWidth="1"/>
    <col min="14593" max="14593" width="39" style="17" customWidth="1"/>
    <col min="14594" max="14594" width="14.42578125" style="17" customWidth="1"/>
    <col min="14595" max="14595" width="10.85546875" style="17" bestFit="1" customWidth="1"/>
    <col min="14596" max="14596" width="22.28515625" style="17" customWidth="1"/>
    <col min="14597" max="14597" width="25.28515625" style="17" customWidth="1"/>
    <col min="14598" max="14598" width="20" style="17" customWidth="1"/>
    <col min="14599" max="14599" width="26.7109375" style="17" customWidth="1"/>
    <col min="14600" max="14847" width="11.42578125" style="17"/>
    <col min="14848" max="14848" width="31.5703125" style="17" bestFit="1" customWidth="1"/>
    <col min="14849" max="14849" width="39" style="17" customWidth="1"/>
    <col min="14850" max="14850" width="14.42578125" style="17" customWidth="1"/>
    <col min="14851" max="14851" width="10.85546875" style="17" bestFit="1" customWidth="1"/>
    <col min="14852" max="14852" width="22.28515625" style="17" customWidth="1"/>
    <col min="14853" max="14853" width="25.28515625" style="17" customWidth="1"/>
    <col min="14854" max="14854" width="20" style="17" customWidth="1"/>
    <col min="14855" max="14855" width="26.7109375" style="17" customWidth="1"/>
    <col min="14856" max="15103" width="11.42578125" style="17"/>
    <col min="15104" max="15104" width="31.5703125" style="17" bestFit="1" customWidth="1"/>
    <col min="15105" max="15105" width="39" style="17" customWidth="1"/>
    <col min="15106" max="15106" width="14.42578125" style="17" customWidth="1"/>
    <col min="15107" max="15107" width="10.85546875" style="17" bestFit="1" customWidth="1"/>
    <col min="15108" max="15108" width="22.28515625" style="17" customWidth="1"/>
    <col min="15109" max="15109" width="25.28515625" style="17" customWidth="1"/>
    <col min="15110" max="15110" width="20" style="17" customWidth="1"/>
    <col min="15111" max="15111" width="26.7109375" style="17" customWidth="1"/>
    <col min="15112" max="15359" width="11.42578125" style="17"/>
    <col min="15360" max="15360" width="31.5703125" style="17" bestFit="1" customWidth="1"/>
    <col min="15361" max="15361" width="39" style="17" customWidth="1"/>
    <col min="15362" max="15362" width="14.42578125" style="17" customWidth="1"/>
    <col min="15363" max="15363" width="10.85546875" style="17" bestFit="1" customWidth="1"/>
    <col min="15364" max="15364" width="22.28515625" style="17" customWidth="1"/>
    <col min="15365" max="15365" width="25.28515625" style="17" customWidth="1"/>
    <col min="15366" max="15366" width="20" style="17" customWidth="1"/>
    <col min="15367" max="15367" width="26.7109375" style="17" customWidth="1"/>
    <col min="15368" max="15615" width="11.42578125" style="17"/>
    <col min="15616" max="15616" width="31.5703125" style="17" bestFit="1" customWidth="1"/>
    <col min="15617" max="15617" width="39" style="17" customWidth="1"/>
    <col min="15618" max="15618" width="14.42578125" style="17" customWidth="1"/>
    <col min="15619" max="15619" width="10.85546875" style="17" bestFit="1" customWidth="1"/>
    <col min="15620" max="15620" width="22.28515625" style="17" customWidth="1"/>
    <col min="15621" max="15621" width="25.28515625" style="17" customWidth="1"/>
    <col min="15622" max="15622" width="20" style="17" customWidth="1"/>
    <col min="15623" max="15623" width="26.7109375" style="17" customWidth="1"/>
    <col min="15624" max="15871" width="11.42578125" style="17"/>
    <col min="15872" max="15872" width="31.5703125" style="17" bestFit="1" customWidth="1"/>
    <col min="15873" max="15873" width="39" style="17" customWidth="1"/>
    <col min="15874" max="15874" width="14.42578125" style="17" customWidth="1"/>
    <col min="15875" max="15875" width="10.85546875" style="17" bestFit="1" customWidth="1"/>
    <col min="15876" max="15876" width="22.28515625" style="17" customWidth="1"/>
    <col min="15877" max="15877" width="25.28515625" style="17" customWidth="1"/>
    <col min="15878" max="15878" width="20" style="17" customWidth="1"/>
    <col min="15879" max="15879" width="26.7109375" style="17" customWidth="1"/>
    <col min="15880" max="16127" width="11.42578125" style="17"/>
    <col min="16128" max="16128" width="31.5703125" style="17" bestFit="1" customWidth="1"/>
    <col min="16129" max="16129" width="39" style="17" customWidth="1"/>
    <col min="16130" max="16130" width="14.42578125" style="17" customWidth="1"/>
    <col min="16131" max="16131" width="10.85546875" style="17" bestFit="1" customWidth="1"/>
    <col min="16132" max="16132" width="22.28515625" style="17" customWidth="1"/>
    <col min="16133" max="16133" width="25.28515625" style="17" customWidth="1"/>
    <col min="16134" max="16134" width="20" style="17" customWidth="1"/>
    <col min="16135" max="16135" width="26.7109375" style="17" customWidth="1"/>
    <col min="16136" max="16384" width="11.42578125" style="17"/>
  </cols>
  <sheetData>
    <row r="1" spans="1:72" s="10" customFormat="1" ht="83.25" customHeight="1" thickTop="1" thickBot="1" x14ac:dyDescent="0.3">
      <c r="A1" s="242" t="s">
        <v>0</v>
      </c>
      <c r="B1" s="242" t="s">
        <v>61</v>
      </c>
      <c r="C1" s="246" t="s">
        <v>62</v>
      </c>
      <c r="D1" s="249" t="s">
        <v>63</v>
      </c>
      <c r="E1" s="252" t="s">
        <v>64</v>
      </c>
      <c r="F1" s="253"/>
      <c r="G1" s="254"/>
    </row>
    <row r="2" spans="1:72" s="10" customFormat="1" ht="15" customHeight="1" thickTop="1" x14ac:dyDescent="0.25">
      <c r="A2" s="243"/>
      <c r="B2" s="245"/>
      <c r="C2" s="247"/>
      <c r="D2" s="250"/>
      <c r="E2" s="255" t="s">
        <v>65</v>
      </c>
      <c r="F2" s="256"/>
      <c r="G2" s="259" t="s">
        <v>66</v>
      </c>
    </row>
    <row r="3" spans="1:72" s="10" customFormat="1" ht="15" customHeight="1" x14ac:dyDescent="0.25">
      <c r="A3" s="243"/>
      <c r="B3" s="245"/>
      <c r="C3" s="247"/>
      <c r="D3" s="250"/>
      <c r="E3" s="255"/>
      <c r="F3" s="256"/>
      <c r="G3" s="260"/>
    </row>
    <row r="4" spans="1:72" s="10" customFormat="1" ht="15" customHeight="1" x14ac:dyDescent="0.25">
      <c r="A4" s="243"/>
      <c r="B4" s="245"/>
      <c r="C4" s="247"/>
      <c r="D4" s="250"/>
      <c r="E4" s="255"/>
      <c r="F4" s="256"/>
      <c r="G4" s="260"/>
    </row>
    <row r="5" spans="1:72" s="10" customFormat="1" ht="15" customHeight="1" x14ac:dyDescent="0.25">
      <c r="A5" s="243"/>
      <c r="B5" s="245"/>
      <c r="C5" s="247"/>
      <c r="D5" s="250"/>
      <c r="E5" s="255"/>
      <c r="F5" s="256"/>
      <c r="G5" s="260"/>
    </row>
    <row r="6" spans="1:72" s="10" customFormat="1" ht="15" customHeight="1" x14ac:dyDescent="0.25">
      <c r="A6" s="243"/>
      <c r="B6" s="245"/>
      <c r="C6" s="247"/>
      <c r="D6" s="250"/>
      <c r="E6" s="255"/>
      <c r="F6" s="256"/>
      <c r="G6" s="260"/>
    </row>
    <row r="7" spans="1:72" s="10" customFormat="1" ht="15" customHeight="1" x14ac:dyDescent="0.25">
      <c r="A7" s="243"/>
      <c r="B7" s="245"/>
      <c r="C7" s="247"/>
      <c r="D7" s="250"/>
      <c r="E7" s="255"/>
      <c r="F7" s="256"/>
      <c r="G7" s="260"/>
    </row>
    <row r="8" spans="1:72" s="10" customFormat="1" ht="15" customHeight="1" x14ac:dyDescent="0.25">
      <c r="A8" s="243"/>
      <c r="B8" s="245"/>
      <c r="C8" s="247"/>
      <c r="D8" s="250"/>
      <c r="E8" s="255"/>
      <c r="F8" s="256"/>
      <c r="G8" s="260"/>
    </row>
    <row r="9" spans="1:72" s="10" customFormat="1" ht="15.75" customHeight="1" thickBot="1" x14ac:dyDescent="0.3">
      <c r="A9" s="243"/>
      <c r="B9" s="245"/>
      <c r="C9" s="247"/>
      <c r="D9" s="250"/>
      <c r="E9" s="257"/>
      <c r="F9" s="258"/>
      <c r="G9" s="261"/>
    </row>
    <row r="10" spans="1:72" s="10" customFormat="1" ht="57.75" customHeight="1" thickTop="1" thickBot="1" x14ac:dyDescent="0.3">
      <c r="A10" s="244"/>
      <c r="B10" s="244"/>
      <c r="C10" s="247"/>
      <c r="D10" s="251"/>
      <c r="E10" s="262" t="s">
        <v>67</v>
      </c>
      <c r="F10" s="263"/>
      <c r="G10" s="264" t="s">
        <v>227</v>
      </c>
    </row>
    <row r="11" spans="1:72" s="10" customFormat="1" ht="15.75" thickBot="1" x14ac:dyDescent="0.3">
      <c r="A11" s="11"/>
      <c r="B11" s="11"/>
      <c r="C11" s="248"/>
      <c r="D11" s="11" t="s">
        <v>68</v>
      </c>
      <c r="E11" s="12" t="s">
        <v>69</v>
      </c>
      <c r="F11" s="13" t="s">
        <v>70</v>
      </c>
      <c r="G11" s="265"/>
    </row>
    <row r="12" spans="1:72" ht="15.75" thickBot="1" x14ac:dyDescent="0.3">
      <c r="A12" s="70" t="s">
        <v>210</v>
      </c>
      <c r="B12" s="71" t="s">
        <v>211</v>
      </c>
      <c r="C12" s="33"/>
      <c r="D12" s="15"/>
      <c r="E12" s="16">
        <f>IFERROR(VLOOKUP($B12,[1]NUM2!$H$3:$J$140,2,FALSE),0)</f>
        <v>0</v>
      </c>
      <c r="F12" s="16"/>
      <c r="G12" s="18"/>
      <c r="H12" s="205"/>
      <c r="I12" s="205"/>
      <c r="J12" s="205"/>
      <c r="K12" s="205"/>
      <c r="L12" s="205"/>
      <c r="M12" s="205"/>
      <c r="N12" s="205"/>
      <c r="O12" s="205"/>
      <c r="P12" s="205"/>
      <c r="Q12" s="205"/>
      <c r="R12" s="205"/>
      <c r="S12" s="205"/>
      <c r="T12" s="205"/>
      <c r="U12" s="205"/>
      <c r="V12" s="205"/>
      <c r="W12" s="205"/>
      <c r="X12" s="205"/>
      <c r="Y12" s="205"/>
      <c r="Z12" s="205"/>
      <c r="AA12" s="205"/>
      <c r="AB12" s="205"/>
      <c r="AC12" s="205"/>
      <c r="AD12" s="205"/>
      <c r="AE12" s="205"/>
      <c r="AF12" s="205"/>
      <c r="AG12" s="205"/>
      <c r="AH12" s="205"/>
      <c r="AI12" s="205"/>
      <c r="AJ12" s="205"/>
      <c r="AK12" s="205"/>
      <c r="AL12" s="205"/>
      <c r="AM12" s="205"/>
      <c r="AN12" s="205"/>
      <c r="AO12" s="205"/>
      <c r="AP12" s="205"/>
      <c r="AQ12" s="205"/>
      <c r="AR12" s="205"/>
      <c r="AS12" s="205"/>
      <c r="AT12" s="205"/>
      <c r="AU12" s="205"/>
      <c r="AV12" s="205"/>
      <c r="AW12" s="205"/>
      <c r="AX12" s="205"/>
      <c r="AY12" s="205"/>
      <c r="AZ12" s="205"/>
      <c r="BA12" s="205"/>
      <c r="BB12" s="205"/>
      <c r="BC12" s="205"/>
      <c r="BD12" s="205"/>
      <c r="BE12" s="205"/>
      <c r="BF12" s="205"/>
      <c r="BG12" s="205"/>
      <c r="BH12" s="205"/>
      <c r="BI12" s="205"/>
      <c r="BJ12" s="205"/>
      <c r="BK12" s="205"/>
      <c r="BL12" s="205"/>
      <c r="BM12" s="205"/>
      <c r="BN12" s="205"/>
      <c r="BO12" s="205"/>
      <c r="BP12" s="205"/>
      <c r="BQ12" s="205"/>
      <c r="BR12" s="205"/>
      <c r="BS12" s="205"/>
      <c r="BT12" s="205"/>
    </row>
    <row r="13" spans="1:72" ht="15.75" thickBot="1" x14ac:dyDescent="0.3">
      <c r="A13" s="70" t="s">
        <v>210</v>
      </c>
      <c r="B13" s="71" t="s">
        <v>212</v>
      </c>
      <c r="C13" s="28"/>
      <c r="D13" s="15"/>
      <c r="E13" s="16">
        <f>IFERROR(VLOOKUP($B13,[1]NUM2!$H$3:$J$140,2,FALSE),0)</f>
        <v>0</v>
      </c>
      <c r="F13" s="16"/>
      <c r="G13" s="18"/>
      <c r="H13" s="205"/>
      <c r="I13" s="205"/>
      <c r="J13" s="205"/>
      <c r="K13" s="205"/>
      <c r="L13" s="205"/>
      <c r="M13" s="205"/>
      <c r="N13" s="205"/>
      <c r="O13" s="205"/>
      <c r="P13" s="205"/>
      <c r="Q13" s="205"/>
      <c r="R13" s="205"/>
      <c r="S13" s="205"/>
      <c r="T13" s="205"/>
      <c r="U13" s="205"/>
      <c r="V13" s="205"/>
      <c r="W13" s="205"/>
      <c r="X13" s="205"/>
      <c r="Y13" s="205"/>
      <c r="Z13" s="205"/>
      <c r="AA13" s="205"/>
      <c r="AB13" s="205"/>
      <c r="AC13" s="205"/>
      <c r="AD13" s="205"/>
      <c r="AE13" s="205"/>
      <c r="AF13" s="205"/>
      <c r="AG13" s="205"/>
      <c r="AH13" s="205"/>
      <c r="AI13" s="205"/>
      <c r="AJ13" s="205"/>
      <c r="AK13" s="205"/>
      <c r="AL13" s="205"/>
      <c r="AM13" s="205"/>
      <c r="AN13" s="205"/>
      <c r="AO13" s="205"/>
      <c r="AP13" s="205"/>
      <c r="AQ13" s="205"/>
      <c r="AR13" s="205"/>
      <c r="AS13" s="205"/>
      <c r="AT13" s="205"/>
      <c r="AU13" s="205"/>
      <c r="AV13" s="205"/>
      <c r="AW13" s="205"/>
      <c r="AX13" s="205"/>
      <c r="AY13" s="205"/>
      <c r="AZ13" s="205"/>
      <c r="BA13" s="205"/>
      <c r="BB13" s="205"/>
      <c r="BC13" s="205"/>
      <c r="BD13" s="205"/>
      <c r="BE13" s="205"/>
      <c r="BF13" s="205"/>
      <c r="BG13" s="205"/>
      <c r="BH13" s="205"/>
      <c r="BI13" s="205"/>
      <c r="BJ13" s="205"/>
      <c r="BK13" s="205"/>
      <c r="BL13" s="205"/>
      <c r="BM13" s="205"/>
      <c r="BN13" s="205"/>
      <c r="BO13" s="205"/>
      <c r="BP13" s="205"/>
      <c r="BQ13" s="205"/>
      <c r="BR13" s="205"/>
      <c r="BS13" s="205"/>
      <c r="BT13" s="205"/>
    </row>
    <row r="14" spans="1:72" ht="15.75" thickBot="1" x14ac:dyDescent="0.3">
      <c r="A14" s="70" t="s">
        <v>210</v>
      </c>
      <c r="B14" s="71" t="s">
        <v>213</v>
      </c>
      <c r="C14" s="28"/>
      <c r="D14" s="15"/>
      <c r="E14" s="16">
        <f>IFERROR(VLOOKUP($B14,[1]NUM2!$H$3:$J$140,2,FALSE),0)</f>
        <v>0</v>
      </c>
      <c r="F14" s="16"/>
      <c r="G14" s="18"/>
      <c r="H14" s="205"/>
      <c r="I14" s="205"/>
      <c r="J14" s="205"/>
      <c r="K14" s="205"/>
      <c r="L14" s="205"/>
      <c r="M14" s="205"/>
      <c r="N14" s="205"/>
      <c r="O14" s="205"/>
      <c r="P14" s="205"/>
      <c r="Q14" s="205"/>
      <c r="R14" s="205"/>
      <c r="S14" s="205"/>
      <c r="T14" s="205"/>
      <c r="U14" s="205"/>
      <c r="V14" s="205"/>
      <c r="W14" s="205"/>
      <c r="X14" s="205"/>
      <c r="Y14" s="205"/>
      <c r="Z14" s="205"/>
      <c r="AA14" s="205"/>
      <c r="AB14" s="205"/>
      <c r="AC14" s="205"/>
      <c r="AD14" s="205"/>
      <c r="AE14" s="205"/>
      <c r="AF14" s="205"/>
      <c r="AG14" s="205"/>
      <c r="AH14" s="205"/>
      <c r="AI14" s="205"/>
      <c r="AJ14" s="205"/>
      <c r="AK14" s="205"/>
      <c r="AL14" s="205"/>
      <c r="AM14" s="205"/>
      <c r="AN14" s="205"/>
      <c r="AO14" s="205"/>
      <c r="AP14" s="205"/>
      <c r="AQ14" s="205"/>
      <c r="AR14" s="205"/>
      <c r="AS14" s="205"/>
      <c r="AT14" s="205"/>
      <c r="AU14" s="205"/>
      <c r="AV14" s="205"/>
      <c r="AW14" s="205"/>
      <c r="AX14" s="205"/>
      <c r="AY14" s="205"/>
      <c r="AZ14" s="205"/>
      <c r="BA14" s="205"/>
      <c r="BB14" s="205"/>
      <c r="BC14" s="205"/>
      <c r="BD14" s="205"/>
      <c r="BE14" s="205"/>
      <c r="BF14" s="205"/>
      <c r="BG14" s="205"/>
      <c r="BH14" s="205"/>
      <c r="BI14" s="205"/>
      <c r="BJ14" s="205"/>
      <c r="BK14" s="205"/>
      <c r="BL14" s="205"/>
      <c r="BM14" s="205"/>
      <c r="BN14" s="205"/>
      <c r="BO14" s="205"/>
      <c r="BP14" s="205"/>
      <c r="BQ14" s="205"/>
      <c r="BR14" s="205"/>
      <c r="BS14" s="205"/>
      <c r="BT14" s="205"/>
    </row>
    <row r="15" spans="1:72" ht="15.75" thickBot="1" x14ac:dyDescent="0.3">
      <c r="A15" s="70" t="s">
        <v>210</v>
      </c>
      <c r="B15" s="71" t="s">
        <v>214</v>
      </c>
      <c r="C15" s="28"/>
      <c r="D15" s="15"/>
      <c r="E15" s="16">
        <f>IFERROR(VLOOKUP($B15,[1]NUM2!$H$3:$J$140,2,FALSE),0)</f>
        <v>0</v>
      </c>
      <c r="F15" s="16"/>
      <c r="G15" s="18"/>
      <c r="H15" s="205"/>
      <c r="I15" s="205"/>
      <c r="J15" s="205"/>
      <c r="K15" s="205"/>
      <c r="L15" s="205"/>
      <c r="M15" s="205"/>
      <c r="N15" s="205"/>
      <c r="O15" s="205"/>
      <c r="P15" s="205"/>
      <c r="Q15" s="205"/>
      <c r="R15" s="205"/>
      <c r="S15" s="205"/>
      <c r="T15" s="205"/>
      <c r="U15" s="205"/>
      <c r="V15" s="205"/>
      <c r="W15" s="205"/>
      <c r="X15" s="205"/>
      <c r="Y15" s="205"/>
      <c r="Z15" s="205"/>
      <c r="AA15" s="205"/>
      <c r="AB15" s="205"/>
      <c r="AC15" s="205"/>
      <c r="AD15" s="205"/>
      <c r="AE15" s="205"/>
      <c r="AF15" s="205"/>
      <c r="AG15" s="205"/>
      <c r="AH15" s="205"/>
      <c r="AI15" s="205"/>
      <c r="AJ15" s="205"/>
      <c r="AK15" s="205"/>
      <c r="AL15" s="205"/>
      <c r="AM15" s="205"/>
      <c r="AN15" s="205"/>
      <c r="AO15" s="205"/>
      <c r="AP15" s="205"/>
      <c r="AQ15" s="205"/>
      <c r="AR15" s="205"/>
      <c r="AS15" s="205"/>
      <c r="AT15" s="205"/>
      <c r="AU15" s="205"/>
      <c r="AV15" s="205"/>
      <c r="AW15" s="205"/>
      <c r="AX15" s="205"/>
      <c r="AY15" s="205"/>
      <c r="AZ15" s="205"/>
      <c r="BA15" s="205"/>
      <c r="BB15" s="205"/>
      <c r="BC15" s="205"/>
      <c r="BD15" s="205"/>
      <c r="BE15" s="205"/>
      <c r="BF15" s="205"/>
      <c r="BG15" s="205"/>
      <c r="BH15" s="205"/>
      <c r="BI15" s="205"/>
      <c r="BJ15" s="205"/>
      <c r="BK15" s="205"/>
      <c r="BL15" s="205"/>
      <c r="BM15" s="205"/>
      <c r="BN15" s="205"/>
      <c r="BO15" s="205"/>
      <c r="BP15" s="205"/>
      <c r="BQ15" s="205"/>
      <c r="BR15" s="205"/>
      <c r="BS15" s="205"/>
      <c r="BT15" s="205"/>
    </row>
    <row r="16" spans="1:72" ht="15.75" thickBot="1" x14ac:dyDescent="0.3">
      <c r="A16" s="240" t="s">
        <v>215</v>
      </c>
      <c r="B16" s="241"/>
      <c r="C16" s="34">
        <f>+D16/Metas!G45</f>
        <v>0</v>
      </c>
      <c r="D16" s="19">
        <f>+E16/G16</f>
        <v>0</v>
      </c>
      <c r="E16" s="20">
        <f>SUM(E12:E15)</f>
        <v>0</v>
      </c>
      <c r="F16" s="20">
        <f>SUM(F12:F15)</f>
        <v>0</v>
      </c>
      <c r="G16" s="20">
        <v>1195</v>
      </c>
      <c r="H16" s="205"/>
      <c r="I16" s="205"/>
      <c r="J16" s="205"/>
      <c r="K16" s="205"/>
      <c r="L16" s="205"/>
      <c r="M16" s="205"/>
      <c r="N16" s="205"/>
      <c r="O16" s="205"/>
      <c r="P16" s="205"/>
      <c r="Q16" s="205"/>
      <c r="R16" s="205"/>
      <c r="S16" s="205"/>
      <c r="T16" s="205"/>
      <c r="U16" s="205"/>
      <c r="V16" s="205"/>
      <c r="W16" s="205"/>
      <c r="X16" s="205"/>
      <c r="Y16" s="205"/>
      <c r="Z16" s="205"/>
      <c r="AA16" s="205"/>
      <c r="AB16" s="205"/>
      <c r="AC16" s="205"/>
      <c r="AD16" s="205"/>
      <c r="AE16" s="205"/>
      <c r="AF16" s="205"/>
      <c r="AG16" s="205"/>
      <c r="AH16" s="205"/>
      <c r="AI16" s="205"/>
      <c r="AJ16" s="205"/>
      <c r="AK16" s="205"/>
      <c r="AL16" s="205"/>
      <c r="AM16" s="205"/>
      <c r="AN16" s="205"/>
      <c r="AO16" s="205"/>
      <c r="AP16" s="205"/>
      <c r="AQ16" s="205"/>
      <c r="AR16" s="205"/>
      <c r="AS16" s="205"/>
      <c r="AT16" s="205"/>
      <c r="AU16" s="205"/>
      <c r="AV16" s="205"/>
      <c r="AW16" s="205"/>
      <c r="AX16" s="205"/>
      <c r="AY16" s="205"/>
      <c r="AZ16" s="205"/>
      <c r="BA16" s="205"/>
      <c r="BB16" s="205"/>
      <c r="BC16" s="205"/>
      <c r="BD16" s="205"/>
      <c r="BE16" s="205"/>
      <c r="BF16" s="205"/>
      <c r="BG16" s="205"/>
      <c r="BH16" s="205"/>
      <c r="BI16" s="205"/>
      <c r="BJ16" s="205"/>
      <c r="BK16" s="205"/>
      <c r="BL16" s="205"/>
      <c r="BM16" s="205"/>
      <c r="BN16" s="205"/>
      <c r="BO16" s="205"/>
      <c r="BP16" s="205"/>
      <c r="BQ16" s="205"/>
      <c r="BR16" s="205"/>
      <c r="BS16" s="205"/>
      <c r="BT16" s="205"/>
    </row>
    <row r="17" spans="1:72" ht="15.75" thickBot="1" x14ac:dyDescent="0.3">
      <c r="A17" s="70" t="s">
        <v>216</v>
      </c>
      <c r="B17" s="71" t="s">
        <v>217</v>
      </c>
      <c r="C17" s="28"/>
      <c r="D17" s="15"/>
      <c r="E17" s="16">
        <f>IFERROR(VLOOKUP($B17,[1]NUM2!$H$3:$J$140,2,FALSE),0)</f>
        <v>23</v>
      </c>
      <c r="F17" s="16"/>
      <c r="G17" s="18"/>
      <c r="H17" s="205"/>
      <c r="I17" s="205"/>
      <c r="J17" s="205"/>
      <c r="K17" s="205"/>
      <c r="L17" s="205"/>
      <c r="M17" s="205"/>
      <c r="N17" s="205"/>
      <c r="O17" s="205"/>
      <c r="P17" s="205"/>
      <c r="Q17" s="205"/>
      <c r="R17" s="205"/>
      <c r="S17" s="205"/>
      <c r="T17" s="205"/>
      <c r="U17" s="205"/>
      <c r="V17" s="205"/>
      <c r="W17" s="205"/>
      <c r="X17" s="205"/>
      <c r="Y17" s="205"/>
      <c r="Z17" s="205"/>
      <c r="AA17" s="205"/>
      <c r="AB17" s="205"/>
      <c r="AC17" s="205"/>
      <c r="AD17" s="205"/>
      <c r="AE17" s="205"/>
      <c r="AF17" s="205"/>
      <c r="AG17" s="205"/>
      <c r="AH17" s="205"/>
      <c r="AI17" s="205"/>
      <c r="AJ17" s="205"/>
      <c r="AK17" s="205"/>
      <c r="AL17" s="205"/>
      <c r="AM17" s="205"/>
      <c r="AN17" s="205"/>
      <c r="AO17" s="205"/>
      <c r="AP17" s="205"/>
      <c r="AQ17" s="205"/>
      <c r="AR17" s="205"/>
      <c r="AS17" s="205"/>
      <c r="AT17" s="205"/>
      <c r="AU17" s="205"/>
      <c r="AV17" s="205"/>
      <c r="AW17" s="205"/>
      <c r="AX17" s="205"/>
      <c r="AY17" s="205"/>
      <c r="AZ17" s="205"/>
      <c r="BA17" s="205"/>
      <c r="BB17" s="205"/>
      <c r="BC17" s="205"/>
      <c r="BD17" s="205"/>
      <c r="BE17" s="205"/>
      <c r="BF17" s="205"/>
      <c r="BG17" s="205"/>
      <c r="BH17" s="205"/>
      <c r="BI17" s="205"/>
      <c r="BJ17" s="205"/>
      <c r="BK17" s="205"/>
      <c r="BL17" s="205"/>
      <c r="BM17" s="205"/>
      <c r="BN17" s="205"/>
      <c r="BO17" s="205"/>
      <c r="BP17" s="205"/>
      <c r="BQ17" s="205"/>
      <c r="BR17" s="205"/>
      <c r="BS17" s="205"/>
      <c r="BT17" s="205"/>
    </row>
    <row r="18" spans="1:72" ht="15.75" thickBot="1" x14ac:dyDescent="0.3">
      <c r="A18" s="70" t="s">
        <v>216</v>
      </c>
      <c r="B18" s="71" t="s">
        <v>218</v>
      </c>
      <c r="C18" s="28"/>
      <c r="D18" s="15"/>
      <c r="E18" s="16">
        <f>IFERROR(VLOOKUP($B18,[1]NUM2!$H$3:$J$140,2,FALSE),0)</f>
        <v>20</v>
      </c>
      <c r="F18" s="16"/>
      <c r="G18" s="18"/>
      <c r="H18" s="205"/>
      <c r="I18" s="205"/>
      <c r="J18" s="205"/>
      <c r="K18" s="205"/>
      <c r="L18" s="205"/>
      <c r="M18" s="205"/>
      <c r="N18" s="205"/>
      <c r="O18" s="205"/>
      <c r="P18" s="205"/>
      <c r="Q18" s="205"/>
      <c r="R18" s="205"/>
      <c r="S18" s="205"/>
      <c r="T18" s="205"/>
      <c r="U18" s="205"/>
      <c r="V18" s="205"/>
      <c r="W18" s="205"/>
      <c r="X18" s="205"/>
      <c r="Y18" s="205"/>
      <c r="Z18" s="205"/>
      <c r="AA18" s="205"/>
      <c r="AB18" s="205"/>
      <c r="AC18" s="205"/>
      <c r="AD18" s="205"/>
      <c r="AE18" s="205"/>
      <c r="AF18" s="205"/>
      <c r="AG18" s="205"/>
      <c r="AH18" s="205"/>
      <c r="AI18" s="205"/>
      <c r="AJ18" s="205"/>
      <c r="AK18" s="205"/>
      <c r="AL18" s="205"/>
      <c r="AM18" s="205"/>
      <c r="AN18" s="205"/>
      <c r="AO18" s="205"/>
      <c r="AP18" s="205"/>
      <c r="AQ18" s="205"/>
      <c r="AR18" s="205"/>
      <c r="AS18" s="205"/>
      <c r="AT18" s="205"/>
      <c r="AU18" s="205"/>
      <c r="AV18" s="205"/>
      <c r="AW18" s="205"/>
      <c r="AX18" s="205"/>
      <c r="AY18" s="205"/>
      <c r="AZ18" s="205"/>
      <c r="BA18" s="205"/>
      <c r="BB18" s="205"/>
      <c r="BC18" s="205"/>
      <c r="BD18" s="205"/>
      <c r="BE18" s="205"/>
      <c r="BF18" s="205"/>
      <c r="BG18" s="205"/>
      <c r="BH18" s="205"/>
      <c r="BI18" s="205"/>
      <c r="BJ18" s="205"/>
      <c r="BK18" s="205"/>
      <c r="BL18" s="205"/>
      <c r="BM18" s="205"/>
      <c r="BN18" s="205"/>
      <c r="BO18" s="205"/>
      <c r="BP18" s="205"/>
      <c r="BQ18" s="205"/>
      <c r="BR18" s="205"/>
      <c r="BS18" s="205"/>
      <c r="BT18" s="205"/>
    </row>
    <row r="19" spans="1:72" ht="15.75" thickBot="1" x14ac:dyDescent="0.3">
      <c r="A19" s="70" t="s">
        <v>216</v>
      </c>
      <c r="B19" s="71" t="s">
        <v>219</v>
      </c>
      <c r="C19" s="28"/>
      <c r="D19" s="15"/>
      <c r="E19" s="16">
        <f>IFERROR(VLOOKUP($B19,[1]NUM2!$H$3:$J$140,2,FALSE),0)</f>
        <v>20</v>
      </c>
      <c r="F19" s="16"/>
      <c r="G19" s="18"/>
      <c r="H19" s="205"/>
      <c r="I19" s="205"/>
      <c r="J19" s="205"/>
      <c r="K19" s="205"/>
      <c r="L19" s="205"/>
      <c r="M19" s="205"/>
      <c r="N19" s="205"/>
      <c r="O19" s="205"/>
      <c r="P19" s="205"/>
      <c r="Q19" s="205"/>
      <c r="R19" s="205"/>
      <c r="S19" s="205"/>
      <c r="T19" s="205"/>
      <c r="U19" s="205"/>
      <c r="V19" s="205"/>
      <c r="W19" s="205"/>
      <c r="X19" s="205"/>
      <c r="Y19" s="205"/>
      <c r="Z19" s="205"/>
      <c r="AA19" s="205"/>
      <c r="AB19" s="205"/>
      <c r="AC19" s="205"/>
      <c r="AD19" s="205"/>
      <c r="AE19" s="205"/>
      <c r="AF19" s="205"/>
      <c r="AG19" s="205"/>
      <c r="AH19" s="205"/>
      <c r="AI19" s="205"/>
      <c r="AJ19" s="205"/>
      <c r="AK19" s="205"/>
      <c r="AL19" s="205"/>
      <c r="AM19" s="205"/>
      <c r="AN19" s="205"/>
      <c r="AO19" s="205"/>
      <c r="AP19" s="205"/>
      <c r="AQ19" s="205"/>
      <c r="AR19" s="205"/>
      <c r="AS19" s="205"/>
      <c r="AT19" s="205"/>
      <c r="AU19" s="205"/>
      <c r="AV19" s="205"/>
      <c r="AW19" s="205"/>
      <c r="AX19" s="205"/>
      <c r="AY19" s="205"/>
      <c r="AZ19" s="205"/>
      <c r="BA19" s="205"/>
      <c r="BB19" s="205"/>
      <c r="BC19" s="205"/>
      <c r="BD19" s="205"/>
      <c r="BE19" s="205"/>
      <c r="BF19" s="205"/>
      <c r="BG19" s="205"/>
      <c r="BH19" s="205"/>
      <c r="BI19" s="205"/>
      <c r="BJ19" s="205"/>
      <c r="BK19" s="205"/>
      <c r="BL19" s="205"/>
      <c r="BM19" s="205"/>
      <c r="BN19" s="205"/>
      <c r="BO19" s="205"/>
      <c r="BP19" s="205"/>
      <c r="BQ19" s="205"/>
      <c r="BR19" s="205"/>
      <c r="BS19" s="205"/>
      <c r="BT19" s="205"/>
    </row>
    <row r="20" spans="1:72" ht="15.75" thickBot="1" x14ac:dyDescent="0.3">
      <c r="A20" s="70" t="s">
        <v>216</v>
      </c>
      <c r="B20" s="71" t="s">
        <v>220</v>
      </c>
      <c r="C20" s="28"/>
      <c r="D20" s="15"/>
      <c r="E20" s="16">
        <f>IFERROR(VLOOKUP($B20,[1]NUM2!$H$3:$J$140,2,FALSE),0)</f>
        <v>20</v>
      </c>
      <c r="F20" s="16"/>
      <c r="G20" s="18"/>
      <c r="H20" s="205"/>
      <c r="I20" s="205"/>
      <c r="J20" s="205"/>
      <c r="K20" s="205"/>
      <c r="L20" s="205"/>
      <c r="M20" s="205"/>
      <c r="N20" s="205"/>
      <c r="O20" s="205"/>
      <c r="P20" s="205"/>
      <c r="Q20" s="205"/>
      <c r="R20" s="205"/>
      <c r="S20" s="205"/>
      <c r="T20" s="205"/>
      <c r="U20" s="205"/>
      <c r="V20" s="205"/>
      <c r="W20" s="205"/>
      <c r="X20" s="205"/>
      <c r="Y20" s="205"/>
      <c r="Z20" s="205"/>
      <c r="AA20" s="205"/>
      <c r="AB20" s="205"/>
      <c r="AC20" s="205"/>
      <c r="AD20" s="205"/>
      <c r="AE20" s="205"/>
      <c r="AF20" s="205"/>
      <c r="AG20" s="205"/>
      <c r="AH20" s="205"/>
      <c r="AI20" s="205"/>
      <c r="AJ20" s="205"/>
      <c r="AK20" s="205"/>
      <c r="AL20" s="205"/>
      <c r="AM20" s="205"/>
      <c r="AN20" s="205"/>
      <c r="AO20" s="205"/>
      <c r="AP20" s="205"/>
      <c r="AQ20" s="205"/>
      <c r="AR20" s="205"/>
      <c r="AS20" s="205"/>
      <c r="AT20" s="205"/>
      <c r="AU20" s="205"/>
      <c r="AV20" s="205"/>
      <c r="AW20" s="205"/>
      <c r="AX20" s="205"/>
      <c r="AY20" s="205"/>
      <c r="AZ20" s="205"/>
      <c r="BA20" s="205"/>
      <c r="BB20" s="205"/>
      <c r="BC20" s="205"/>
      <c r="BD20" s="205"/>
      <c r="BE20" s="205"/>
      <c r="BF20" s="205"/>
      <c r="BG20" s="205"/>
      <c r="BH20" s="205"/>
      <c r="BI20" s="205"/>
      <c r="BJ20" s="205"/>
      <c r="BK20" s="205"/>
      <c r="BL20" s="205"/>
      <c r="BM20" s="205"/>
      <c r="BN20" s="205"/>
      <c r="BO20" s="205"/>
      <c r="BP20" s="205"/>
      <c r="BQ20" s="205"/>
      <c r="BR20" s="205"/>
      <c r="BS20" s="205"/>
      <c r="BT20" s="205"/>
    </row>
    <row r="21" spans="1:72" ht="15.75" thickBot="1" x14ac:dyDescent="0.3">
      <c r="A21" s="240" t="s">
        <v>221</v>
      </c>
      <c r="B21" s="241"/>
      <c r="C21" s="34">
        <f>+D21/Metas!G44</f>
        <v>1.5087726952133731</v>
      </c>
      <c r="D21" s="19">
        <f>+E21/G21</f>
        <v>5.8615819209039549E-2</v>
      </c>
      <c r="E21" s="20">
        <f>SUM(E17:E20)</f>
        <v>83</v>
      </c>
      <c r="F21" s="20">
        <f>SUM(F17:F20)</f>
        <v>0</v>
      </c>
      <c r="G21" s="20">
        <v>1416</v>
      </c>
      <c r="H21" s="205"/>
      <c r="I21" s="205"/>
      <c r="J21" s="205"/>
      <c r="K21" s="205"/>
      <c r="L21" s="205"/>
      <c r="M21" s="205"/>
      <c r="N21" s="205"/>
      <c r="O21" s="205"/>
      <c r="P21" s="205"/>
      <c r="Q21" s="205"/>
      <c r="R21" s="205"/>
      <c r="S21" s="205"/>
      <c r="T21" s="205"/>
      <c r="U21" s="205"/>
      <c r="V21" s="205"/>
      <c r="W21" s="205"/>
      <c r="X21" s="205"/>
      <c r="Y21" s="205"/>
      <c r="Z21" s="205"/>
      <c r="AA21" s="205"/>
      <c r="AB21" s="205"/>
      <c r="AC21" s="205"/>
      <c r="AD21" s="205"/>
      <c r="AE21" s="205"/>
      <c r="AF21" s="205"/>
      <c r="AG21" s="205"/>
      <c r="AH21" s="205"/>
      <c r="AI21" s="205"/>
      <c r="AJ21" s="205"/>
      <c r="AK21" s="205"/>
      <c r="AL21" s="205"/>
      <c r="AM21" s="205"/>
      <c r="AN21" s="205"/>
      <c r="AO21" s="205"/>
      <c r="AP21" s="205"/>
      <c r="AQ21" s="205"/>
      <c r="AR21" s="205"/>
      <c r="AS21" s="205"/>
      <c r="AT21" s="205"/>
      <c r="AU21" s="205"/>
      <c r="AV21" s="205"/>
      <c r="AW21" s="205"/>
      <c r="AX21" s="205"/>
      <c r="AY21" s="205"/>
      <c r="AZ21" s="205"/>
      <c r="BA21" s="205"/>
      <c r="BB21" s="205"/>
      <c r="BC21" s="205"/>
      <c r="BD21" s="205"/>
      <c r="BE21" s="205"/>
      <c r="BF21" s="205"/>
      <c r="BG21" s="205"/>
      <c r="BH21" s="205"/>
      <c r="BI21" s="205"/>
      <c r="BJ21" s="205"/>
      <c r="BK21" s="205"/>
      <c r="BL21" s="205"/>
      <c r="BM21" s="205"/>
      <c r="BN21" s="205"/>
      <c r="BO21" s="205"/>
      <c r="BP21" s="205"/>
      <c r="BQ21" s="205"/>
      <c r="BR21" s="205"/>
      <c r="BS21" s="205"/>
      <c r="BT21" s="205"/>
    </row>
    <row r="22" spans="1:72" s="205" customFormat="1" ht="15.75" customHeight="1" x14ac:dyDescent="0.25">
      <c r="B22" s="21" t="s">
        <v>209</v>
      </c>
      <c r="C22" s="42"/>
      <c r="D22" s="207"/>
      <c r="E22" s="208"/>
      <c r="F22" s="208"/>
      <c r="G22" s="208"/>
    </row>
    <row r="23" spans="1:72" s="205" customFormat="1" x14ac:dyDescent="0.25">
      <c r="C23" s="45"/>
      <c r="D23" s="210"/>
      <c r="E23" s="211"/>
    </row>
    <row r="24" spans="1:72" s="205" customFormat="1" x14ac:dyDescent="0.25">
      <c r="C24" s="31"/>
      <c r="E24" s="211"/>
    </row>
    <row r="25" spans="1:72" s="205" customFormat="1" x14ac:dyDescent="0.25">
      <c r="C25" s="31"/>
      <c r="E25" s="211"/>
    </row>
    <row r="26" spans="1:72" s="205" customFormat="1" x14ac:dyDescent="0.25">
      <c r="C26" s="31"/>
      <c r="E26" s="211"/>
    </row>
    <row r="27" spans="1:72" s="205" customFormat="1" x14ac:dyDescent="0.25">
      <c r="C27" s="31"/>
      <c r="E27" s="211"/>
    </row>
    <row r="28" spans="1:72" s="205" customFormat="1" x14ac:dyDescent="0.25">
      <c r="C28" s="31"/>
      <c r="E28" s="211"/>
    </row>
    <row r="29" spans="1:72" s="205" customFormat="1" x14ac:dyDescent="0.25">
      <c r="C29" s="31"/>
      <c r="E29" s="211"/>
    </row>
    <row r="30" spans="1:72" s="205" customFormat="1" x14ac:dyDescent="0.25">
      <c r="C30" s="31"/>
      <c r="E30" s="211"/>
    </row>
    <row r="31" spans="1:72" s="205" customFormat="1" x14ac:dyDescent="0.25">
      <c r="C31" s="31"/>
      <c r="E31" s="211"/>
    </row>
    <row r="32" spans="1:72" s="205" customFormat="1" x14ac:dyDescent="0.25">
      <c r="C32" s="31"/>
      <c r="E32" s="211"/>
    </row>
    <row r="33" spans="3:5" s="205" customFormat="1" x14ac:dyDescent="0.25">
      <c r="C33" s="31"/>
      <c r="E33" s="211"/>
    </row>
    <row r="34" spans="3:5" s="205" customFormat="1" x14ac:dyDescent="0.25">
      <c r="C34" s="31"/>
      <c r="E34" s="211"/>
    </row>
    <row r="35" spans="3:5" s="205" customFormat="1" x14ac:dyDescent="0.25">
      <c r="C35" s="31"/>
      <c r="E35" s="211"/>
    </row>
    <row r="36" spans="3:5" s="205" customFormat="1" x14ac:dyDescent="0.25">
      <c r="C36" s="31"/>
      <c r="E36" s="211"/>
    </row>
    <row r="37" spans="3:5" s="205" customFormat="1" x14ac:dyDescent="0.25">
      <c r="C37" s="31"/>
      <c r="E37" s="211"/>
    </row>
    <row r="38" spans="3:5" s="205" customFormat="1" x14ac:dyDescent="0.25">
      <c r="C38" s="31"/>
      <c r="E38" s="211"/>
    </row>
    <row r="39" spans="3:5" s="205" customFormat="1" x14ac:dyDescent="0.25">
      <c r="C39" s="31"/>
      <c r="E39" s="211"/>
    </row>
    <row r="40" spans="3:5" s="205" customFormat="1" x14ac:dyDescent="0.25">
      <c r="C40" s="31"/>
      <c r="E40" s="211"/>
    </row>
    <row r="41" spans="3:5" s="205" customFormat="1" x14ac:dyDescent="0.25">
      <c r="C41" s="31"/>
      <c r="E41" s="211"/>
    </row>
    <row r="42" spans="3:5" s="205" customFormat="1" x14ac:dyDescent="0.25">
      <c r="C42" s="31"/>
      <c r="E42" s="211"/>
    </row>
    <row r="43" spans="3:5" s="205" customFormat="1" x14ac:dyDescent="0.25">
      <c r="C43" s="31"/>
      <c r="E43" s="211"/>
    </row>
    <row r="44" spans="3:5" s="205" customFormat="1" x14ac:dyDescent="0.25">
      <c r="C44" s="31"/>
      <c r="E44" s="211"/>
    </row>
    <row r="45" spans="3:5" s="205" customFormat="1" x14ac:dyDescent="0.25">
      <c r="C45" s="31"/>
      <c r="E45" s="211"/>
    </row>
    <row r="46" spans="3:5" s="205" customFormat="1" x14ac:dyDescent="0.25">
      <c r="C46" s="31"/>
      <c r="E46" s="211"/>
    </row>
    <row r="47" spans="3:5" s="205" customFormat="1" x14ac:dyDescent="0.25">
      <c r="C47" s="31"/>
      <c r="E47" s="211"/>
    </row>
    <row r="48" spans="3:5" s="205" customFormat="1" x14ac:dyDescent="0.25">
      <c r="C48" s="31"/>
      <c r="E48" s="211"/>
    </row>
    <row r="49" spans="3:5" s="205" customFormat="1" x14ac:dyDescent="0.25">
      <c r="C49" s="31"/>
      <c r="E49" s="211"/>
    </row>
    <row r="50" spans="3:5" s="205" customFormat="1" x14ac:dyDescent="0.25">
      <c r="C50" s="31"/>
      <c r="E50" s="211"/>
    </row>
    <row r="51" spans="3:5" s="205" customFormat="1" x14ac:dyDescent="0.25">
      <c r="C51" s="31"/>
      <c r="E51" s="211"/>
    </row>
    <row r="52" spans="3:5" s="205" customFormat="1" x14ac:dyDescent="0.25">
      <c r="C52" s="31"/>
      <c r="E52" s="211"/>
    </row>
    <row r="53" spans="3:5" s="205" customFormat="1" x14ac:dyDescent="0.25">
      <c r="C53" s="31"/>
      <c r="E53" s="211"/>
    </row>
    <row r="54" spans="3:5" s="205" customFormat="1" x14ac:dyDescent="0.25">
      <c r="C54" s="31"/>
      <c r="E54" s="211"/>
    </row>
    <row r="55" spans="3:5" s="205" customFormat="1" x14ac:dyDescent="0.25">
      <c r="C55" s="31"/>
      <c r="E55" s="211"/>
    </row>
    <row r="56" spans="3:5" s="205" customFormat="1" x14ac:dyDescent="0.25">
      <c r="C56" s="31"/>
      <c r="E56" s="211"/>
    </row>
    <row r="57" spans="3:5" s="205" customFormat="1" x14ac:dyDescent="0.25">
      <c r="C57" s="31"/>
      <c r="E57" s="211"/>
    </row>
    <row r="58" spans="3:5" s="205" customFormat="1" x14ac:dyDescent="0.25">
      <c r="C58" s="31"/>
      <c r="E58" s="211"/>
    </row>
    <row r="59" spans="3:5" s="205" customFormat="1" x14ac:dyDescent="0.25">
      <c r="C59" s="31"/>
      <c r="E59" s="211"/>
    </row>
    <row r="60" spans="3:5" s="205" customFormat="1" x14ac:dyDescent="0.25">
      <c r="C60" s="31"/>
      <c r="E60" s="211"/>
    </row>
    <row r="61" spans="3:5" s="205" customFormat="1" x14ac:dyDescent="0.25">
      <c r="C61" s="31"/>
      <c r="E61" s="211"/>
    </row>
    <row r="62" spans="3:5" s="205" customFormat="1" x14ac:dyDescent="0.25">
      <c r="C62" s="31"/>
      <c r="E62" s="211"/>
    </row>
    <row r="63" spans="3:5" s="205" customFormat="1" x14ac:dyDescent="0.25">
      <c r="C63" s="31"/>
      <c r="E63" s="211"/>
    </row>
    <row r="64" spans="3:5" s="205" customFormat="1" x14ac:dyDescent="0.25">
      <c r="C64" s="31"/>
      <c r="E64" s="211"/>
    </row>
    <row r="65" spans="3:5" s="205" customFormat="1" x14ac:dyDescent="0.25">
      <c r="C65" s="31"/>
      <c r="E65" s="211"/>
    </row>
    <row r="66" spans="3:5" s="205" customFormat="1" x14ac:dyDescent="0.25">
      <c r="C66" s="31"/>
      <c r="E66" s="211"/>
    </row>
    <row r="67" spans="3:5" s="205" customFormat="1" x14ac:dyDescent="0.25">
      <c r="C67" s="31"/>
      <c r="E67" s="211"/>
    </row>
    <row r="68" spans="3:5" s="205" customFormat="1" x14ac:dyDescent="0.25">
      <c r="C68" s="31"/>
      <c r="E68" s="211"/>
    </row>
    <row r="69" spans="3:5" s="205" customFormat="1" x14ac:dyDescent="0.25">
      <c r="C69" s="31"/>
      <c r="E69" s="211"/>
    </row>
    <row r="70" spans="3:5" s="205" customFormat="1" x14ac:dyDescent="0.25">
      <c r="C70" s="31"/>
      <c r="E70" s="211"/>
    </row>
    <row r="71" spans="3:5" s="205" customFormat="1" x14ac:dyDescent="0.25">
      <c r="C71" s="31"/>
      <c r="E71" s="211"/>
    </row>
    <row r="72" spans="3:5" s="205" customFormat="1" x14ac:dyDescent="0.25">
      <c r="C72" s="31"/>
      <c r="E72" s="211"/>
    </row>
    <row r="73" spans="3:5" s="205" customFormat="1" x14ac:dyDescent="0.25">
      <c r="C73" s="31"/>
      <c r="E73" s="211"/>
    </row>
    <row r="74" spans="3:5" s="205" customFormat="1" x14ac:dyDescent="0.25">
      <c r="C74" s="31"/>
      <c r="E74" s="211"/>
    </row>
    <row r="75" spans="3:5" s="205" customFormat="1" x14ac:dyDescent="0.25">
      <c r="C75" s="31"/>
      <c r="E75" s="211"/>
    </row>
    <row r="76" spans="3:5" s="205" customFormat="1" x14ac:dyDescent="0.25">
      <c r="C76" s="31"/>
      <c r="E76" s="211"/>
    </row>
    <row r="77" spans="3:5" s="205" customFormat="1" x14ac:dyDescent="0.25">
      <c r="C77" s="31"/>
      <c r="E77" s="211"/>
    </row>
    <row r="78" spans="3:5" s="205" customFormat="1" x14ac:dyDescent="0.25">
      <c r="C78" s="31"/>
      <c r="E78" s="211"/>
    </row>
    <row r="79" spans="3:5" s="205" customFormat="1" x14ac:dyDescent="0.25">
      <c r="C79" s="31"/>
      <c r="E79" s="211"/>
    </row>
    <row r="80" spans="3:5" s="205" customFormat="1" x14ac:dyDescent="0.25">
      <c r="C80" s="31"/>
      <c r="E80" s="211"/>
    </row>
    <row r="81" spans="3:5" s="205" customFormat="1" x14ac:dyDescent="0.25">
      <c r="C81" s="31"/>
      <c r="E81" s="211"/>
    </row>
    <row r="82" spans="3:5" s="205" customFormat="1" x14ac:dyDescent="0.25">
      <c r="C82" s="31"/>
      <c r="E82" s="211"/>
    </row>
    <row r="83" spans="3:5" s="205" customFormat="1" x14ac:dyDescent="0.25">
      <c r="C83" s="31"/>
      <c r="E83" s="211"/>
    </row>
    <row r="84" spans="3:5" s="205" customFormat="1" x14ac:dyDescent="0.25">
      <c r="C84" s="31"/>
      <c r="E84" s="211"/>
    </row>
    <row r="85" spans="3:5" s="205" customFormat="1" x14ac:dyDescent="0.25">
      <c r="C85" s="31"/>
      <c r="E85" s="211"/>
    </row>
    <row r="86" spans="3:5" s="205" customFormat="1" x14ac:dyDescent="0.25">
      <c r="C86" s="31"/>
      <c r="E86" s="211"/>
    </row>
    <row r="87" spans="3:5" s="205" customFormat="1" x14ac:dyDescent="0.25">
      <c r="C87" s="31"/>
      <c r="E87" s="211"/>
    </row>
    <row r="88" spans="3:5" s="205" customFormat="1" x14ac:dyDescent="0.25">
      <c r="C88" s="31"/>
      <c r="E88" s="211"/>
    </row>
    <row r="89" spans="3:5" s="205" customFormat="1" x14ac:dyDescent="0.25">
      <c r="C89" s="31"/>
      <c r="E89" s="211"/>
    </row>
    <row r="90" spans="3:5" s="205" customFormat="1" x14ac:dyDescent="0.25">
      <c r="C90" s="31"/>
      <c r="E90" s="211"/>
    </row>
    <row r="91" spans="3:5" s="205" customFormat="1" x14ac:dyDescent="0.25">
      <c r="C91" s="31"/>
      <c r="E91" s="211"/>
    </row>
    <row r="92" spans="3:5" s="205" customFormat="1" x14ac:dyDescent="0.25">
      <c r="C92" s="31"/>
      <c r="E92" s="211"/>
    </row>
    <row r="93" spans="3:5" s="205" customFormat="1" x14ac:dyDescent="0.25">
      <c r="C93" s="31"/>
      <c r="E93" s="211"/>
    </row>
    <row r="94" spans="3:5" s="205" customFormat="1" x14ac:dyDescent="0.25">
      <c r="C94" s="31"/>
      <c r="E94" s="211"/>
    </row>
    <row r="95" spans="3:5" s="205" customFormat="1" x14ac:dyDescent="0.25">
      <c r="C95" s="31"/>
      <c r="E95" s="211"/>
    </row>
    <row r="96" spans="3:5" s="205" customFormat="1" x14ac:dyDescent="0.25">
      <c r="C96" s="31"/>
      <c r="E96" s="211"/>
    </row>
    <row r="97" spans="3:5" s="205" customFormat="1" x14ac:dyDescent="0.25">
      <c r="C97" s="31"/>
      <c r="E97" s="211"/>
    </row>
    <row r="98" spans="3:5" s="205" customFormat="1" x14ac:dyDescent="0.25">
      <c r="C98" s="31"/>
      <c r="E98" s="211"/>
    </row>
    <row r="99" spans="3:5" s="205" customFormat="1" x14ac:dyDescent="0.25">
      <c r="C99" s="31"/>
      <c r="E99" s="211"/>
    </row>
    <row r="100" spans="3:5" s="205" customFormat="1" x14ac:dyDescent="0.25">
      <c r="C100" s="31"/>
      <c r="E100" s="211"/>
    </row>
    <row r="101" spans="3:5" s="205" customFormat="1" x14ac:dyDescent="0.25">
      <c r="C101" s="31"/>
      <c r="E101" s="211"/>
    </row>
    <row r="102" spans="3:5" s="205" customFormat="1" x14ac:dyDescent="0.25">
      <c r="C102" s="31"/>
      <c r="E102" s="211"/>
    </row>
    <row r="103" spans="3:5" s="205" customFormat="1" x14ac:dyDescent="0.25">
      <c r="C103" s="31"/>
      <c r="E103" s="211"/>
    </row>
    <row r="104" spans="3:5" s="205" customFormat="1" x14ac:dyDescent="0.25">
      <c r="C104" s="31"/>
      <c r="E104" s="211"/>
    </row>
    <row r="105" spans="3:5" s="205" customFormat="1" x14ac:dyDescent="0.25">
      <c r="C105" s="31"/>
      <c r="E105" s="211"/>
    </row>
    <row r="106" spans="3:5" s="205" customFormat="1" x14ac:dyDescent="0.25">
      <c r="C106" s="31"/>
      <c r="E106" s="211"/>
    </row>
    <row r="107" spans="3:5" s="205" customFormat="1" x14ac:dyDescent="0.25">
      <c r="C107" s="31"/>
      <c r="E107" s="211"/>
    </row>
    <row r="108" spans="3:5" s="205" customFormat="1" x14ac:dyDescent="0.25">
      <c r="C108" s="31"/>
      <c r="E108" s="211"/>
    </row>
    <row r="109" spans="3:5" s="205" customFormat="1" x14ac:dyDescent="0.25">
      <c r="C109" s="31"/>
      <c r="E109" s="211"/>
    </row>
    <row r="110" spans="3:5" s="205" customFormat="1" x14ac:dyDescent="0.25">
      <c r="C110" s="31"/>
      <c r="E110" s="211"/>
    </row>
    <row r="111" spans="3:5" s="205" customFormat="1" x14ac:dyDescent="0.25">
      <c r="C111" s="31"/>
      <c r="E111" s="211"/>
    </row>
    <row r="112" spans="3:5" s="205" customFormat="1" x14ac:dyDescent="0.25">
      <c r="C112" s="31"/>
      <c r="E112" s="211"/>
    </row>
    <row r="113" spans="3:5" s="205" customFormat="1" x14ac:dyDescent="0.25">
      <c r="C113" s="31"/>
      <c r="E113" s="211"/>
    </row>
    <row r="114" spans="3:5" s="205" customFormat="1" x14ac:dyDescent="0.25">
      <c r="C114" s="31"/>
      <c r="E114" s="211"/>
    </row>
    <row r="115" spans="3:5" s="205" customFormat="1" x14ac:dyDescent="0.25">
      <c r="C115" s="31"/>
      <c r="E115" s="211"/>
    </row>
    <row r="116" spans="3:5" s="205" customFormat="1" x14ac:dyDescent="0.25">
      <c r="C116" s="31"/>
      <c r="E116" s="211"/>
    </row>
    <row r="117" spans="3:5" s="205" customFormat="1" x14ac:dyDescent="0.25">
      <c r="C117" s="31"/>
      <c r="E117" s="211"/>
    </row>
    <row r="118" spans="3:5" s="205" customFormat="1" x14ac:dyDescent="0.25">
      <c r="C118" s="31"/>
      <c r="E118" s="211"/>
    </row>
    <row r="119" spans="3:5" s="205" customFormat="1" x14ac:dyDescent="0.25">
      <c r="C119" s="31"/>
      <c r="E119" s="211"/>
    </row>
    <row r="120" spans="3:5" s="205" customFormat="1" x14ac:dyDescent="0.25">
      <c r="C120" s="31"/>
      <c r="E120" s="211"/>
    </row>
    <row r="121" spans="3:5" s="205" customFormat="1" x14ac:dyDescent="0.25">
      <c r="C121" s="31"/>
      <c r="E121" s="211"/>
    </row>
    <row r="122" spans="3:5" s="205" customFormat="1" x14ac:dyDescent="0.25">
      <c r="C122" s="31"/>
      <c r="E122" s="211"/>
    </row>
    <row r="123" spans="3:5" s="205" customFormat="1" x14ac:dyDescent="0.25">
      <c r="C123" s="31"/>
      <c r="E123" s="211"/>
    </row>
    <row r="124" spans="3:5" s="205" customFormat="1" x14ac:dyDescent="0.25">
      <c r="C124" s="31"/>
      <c r="E124" s="211"/>
    </row>
    <row r="125" spans="3:5" s="205" customFormat="1" x14ac:dyDescent="0.25">
      <c r="C125" s="31"/>
      <c r="E125" s="211"/>
    </row>
    <row r="126" spans="3:5" s="205" customFormat="1" x14ac:dyDescent="0.25">
      <c r="C126" s="31"/>
      <c r="E126" s="211"/>
    </row>
    <row r="127" spans="3:5" s="205" customFormat="1" x14ac:dyDescent="0.25">
      <c r="C127" s="31"/>
      <c r="E127" s="211"/>
    </row>
    <row r="128" spans="3:5" s="205" customFormat="1" x14ac:dyDescent="0.25">
      <c r="C128" s="31"/>
      <c r="E128" s="211"/>
    </row>
    <row r="129" spans="3:5" s="205" customFormat="1" x14ac:dyDescent="0.25">
      <c r="C129" s="31"/>
      <c r="E129" s="211"/>
    </row>
    <row r="130" spans="3:5" s="205" customFormat="1" x14ac:dyDescent="0.25">
      <c r="C130" s="31"/>
      <c r="E130" s="211"/>
    </row>
    <row r="131" spans="3:5" s="205" customFormat="1" x14ac:dyDescent="0.25">
      <c r="C131" s="31"/>
      <c r="E131" s="211"/>
    </row>
    <row r="132" spans="3:5" s="205" customFormat="1" x14ac:dyDescent="0.25">
      <c r="C132" s="31"/>
      <c r="E132" s="211"/>
    </row>
    <row r="133" spans="3:5" s="205" customFormat="1" x14ac:dyDescent="0.25">
      <c r="C133" s="31"/>
      <c r="E133" s="211"/>
    </row>
    <row r="134" spans="3:5" s="205" customFormat="1" x14ac:dyDescent="0.25">
      <c r="C134" s="31"/>
      <c r="E134" s="211"/>
    </row>
    <row r="135" spans="3:5" s="205" customFormat="1" x14ac:dyDescent="0.25">
      <c r="C135" s="31"/>
      <c r="E135" s="211"/>
    </row>
    <row r="136" spans="3:5" s="205" customFormat="1" x14ac:dyDescent="0.25">
      <c r="C136" s="31"/>
      <c r="E136" s="211"/>
    </row>
    <row r="137" spans="3:5" s="205" customFormat="1" x14ac:dyDescent="0.25">
      <c r="C137" s="31"/>
      <c r="E137" s="211"/>
    </row>
    <row r="138" spans="3:5" s="205" customFormat="1" x14ac:dyDescent="0.25">
      <c r="C138" s="31"/>
      <c r="E138" s="211"/>
    </row>
    <row r="139" spans="3:5" s="205" customFormat="1" x14ac:dyDescent="0.25">
      <c r="C139" s="31"/>
      <c r="E139" s="211"/>
    </row>
    <row r="140" spans="3:5" s="205" customFormat="1" x14ac:dyDescent="0.25">
      <c r="C140" s="31"/>
      <c r="E140" s="211"/>
    </row>
    <row r="141" spans="3:5" s="205" customFormat="1" x14ac:dyDescent="0.25">
      <c r="C141" s="31"/>
      <c r="E141" s="211"/>
    </row>
    <row r="142" spans="3:5" s="205" customFormat="1" x14ac:dyDescent="0.25">
      <c r="C142" s="31"/>
      <c r="E142" s="211"/>
    </row>
    <row r="143" spans="3:5" s="205" customFormat="1" x14ac:dyDescent="0.25">
      <c r="C143" s="31"/>
      <c r="E143" s="211"/>
    </row>
    <row r="144" spans="3:5" s="205" customFormat="1" x14ac:dyDescent="0.25">
      <c r="C144" s="31"/>
      <c r="E144" s="211"/>
    </row>
    <row r="145" spans="3:5" s="205" customFormat="1" x14ac:dyDescent="0.25">
      <c r="C145" s="31"/>
      <c r="E145" s="211"/>
    </row>
    <row r="146" spans="3:5" s="205" customFormat="1" x14ac:dyDescent="0.25">
      <c r="C146" s="31"/>
      <c r="E146" s="211"/>
    </row>
    <row r="147" spans="3:5" s="205" customFormat="1" x14ac:dyDescent="0.25">
      <c r="C147" s="31"/>
      <c r="E147" s="211"/>
    </row>
    <row r="148" spans="3:5" s="205" customFormat="1" x14ac:dyDescent="0.25">
      <c r="C148" s="31"/>
      <c r="E148" s="211"/>
    </row>
    <row r="149" spans="3:5" s="205" customFormat="1" x14ac:dyDescent="0.25">
      <c r="C149" s="31"/>
      <c r="E149" s="211"/>
    </row>
    <row r="150" spans="3:5" s="205" customFormat="1" x14ac:dyDescent="0.25">
      <c r="C150" s="31"/>
      <c r="E150" s="211"/>
    </row>
    <row r="151" spans="3:5" s="205" customFormat="1" x14ac:dyDescent="0.25">
      <c r="C151" s="31"/>
      <c r="E151" s="211"/>
    </row>
    <row r="152" spans="3:5" s="205" customFormat="1" x14ac:dyDescent="0.25">
      <c r="C152" s="31"/>
      <c r="E152" s="211"/>
    </row>
    <row r="153" spans="3:5" s="205" customFormat="1" x14ac:dyDescent="0.25">
      <c r="C153" s="31"/>
      <c r="E153" s="211"/>
    </row>
    <row r="154" spans="3:5" s="205" customFormat="1" x14ac:dyDescent="0.25">
      <c r="C154" s="31"/>
      <c r="E154" s="211"/>
    </row>
    <row r="155" spans="3:5" s="205" customFormat="1" x14ac:dyDescent="0.25">
      <c r="C155" s="31"/>
      <c r="E155" s="211"/>
    </row>
    <row r="156" spans="3:5" s="205" customFormat="1" x14ac:dyDescent="0.25">
      <c r="C156" s="31"/>
      <c r="E156" s="211"/>
    </row>
    <row r="157" spans="3:5" s="205" customFormat="1" x14ac:dyDescent="0.25">
      <c r="C157" s="31"/>
      <c r="E157" s="211"/>
    </row>
    <row r="158" spans="3:5" s="205" customFormat="1" x14ac:dyDescent="0.25">
      <c r="C158" s="31"/>
      <c r="E158" s="211"/>
    </row>
    <row r="159" spans="3:5" s="205" customFormat="1" x14ac:dyDescent="0.25">
      <c r="C159" s="31"/>
      <c r="E159" s="211"/>
    </row>
    <row r="160" spans="3:5" s="205" customFormat="1" x14ac:dyDescent="0.25">
      <c r="C160" s="31"/>
      <c r="E160" s="211"/>
    </row>
    <row r="161" spans="3:5" s="205" customFormat="1" x14ac:dyDescent="0.25">
      <c r="C161" s="31"/>
      <c r="E161" s="211"/>
    </row>
    <row r="162" spans="3:5" s="205" customFormat="1" x14ac:dyDescent="0.25">
      <c r="C162" s="31"/>
      <c r="E162" s="211"/>
    </row>
    <row r="163" spans="3:5" s="205" customFormat="1" x14ac:dyDescent="0.25">
      <c r="C163" s="31"/>
      <c r="E163" s="211"/>
    </row>
    <row r="164" spans="3:5" s="205" customFormat="1" x14ac:dyDescent="0.25">
      <c r="C164" s="31"/>
      <c r="E164" s="211"/>
    </row>
    <row r="165" spans="3:5" s="205" customFormat="1" x14ac:dyDescent="0.25">
      <c r="C165" s="31"/>
      <c r="E165" s="211"/>
    </row>
    <row r="166" spans="3:5" s="205" customFormat="1" x14ac:dyDescent="0.25">
      <c r="C166" s="31"/>
      <c r="E166" s="211"/>
    </row>
    <row r="167" spans="3:5" s="205" customFormat="1" x14ac:dyDescent="0.25">
      <c r="C167" s="31"/>
      <c r="E167" s="211"/>
    </row>
    <row r="168" spans="3:5" s="205" customFormat="1" x14ac:dyDescent="0.25">
      <c r="C168" s="31"/>
      <c r="E168" s="211"/>
    </row>
    <row r="169" spans="3:5" s="205" customFormat="1" x14ac:dyDescent="0.25">
      <c r="C169" s="31"/>
      <c r="E169" s="211"/>
    </row>
    <row r="170" spans="3:5" s="205" customFormat="1" x14ac:dyDescent="0.25">
      <c r="C170" s="31"/>
      <c r="E170" s="211"/>
    </row>
    <row r="171" spans="3:5" s="205" customFormat="1" x14ac:dyDescent="0.25">
      <c r="C171" s="31"/>
      <c r="E171" s="211"/>
    </row>
    <row r="172" spans="3:5" s="205" customFormat="1" x14ac:dyDescent="0.25">
      <c r="C172" s="31"/>
      <c r="E172" s="211"/>
    </row>
    <row r="173" spans="3:5" s="205" customFormat="1" x14ac:dyDescent="0.25">
      <c r="C173" s="31"/>
      <c r="E173" s="211"/>
    </row>
    <row r="174" spans="3:5" s="205" customFormat="1" x14ac:dyDescent="0.25">
      <c r="C174" s="31"/>
      <c r="E174" s="211"/>
    </row>
    <row r="175" spans="3:5" s="205" customFormat="1" x14ac:dyDescent="0.25">
      <c r="C175" s="31"/>
      <c r="E175" s="211"/>
    </row>
    <row r="176" spans="3:5" s="205" customFormat="1" x14ac:dyDescent="0.25">
      <c r="C176" s="31"/>
      <c r="E176" s="211"/>
    </row>
    <row r="177" spans="3:5" s="205" customFormat="1" x14ac:dyDescent="0.25">
      <c r="C177" s="31"/>
      <c r="E177" s="211"/>
    </row>
    <row r="178" spans="3:5" s="205" customFormat="1" x14ac:dyDescent="0.25">
      <c r="C178" s="31"/>
      <c r="E178" s="211"/>
    </row>
    <row r="179" spans="3:5" s="205" customFormat="1" x14ac:dyDescent="0.25">
      <c r="C179" s="31"/>
      <c r="E179" s="211"/>
    </row>
    <row r="180" spans="3:5" s="205" customFormat="1" x14ac:dyDescent="0.25">
      <c r="C180" s="31"/>
      <c r="E180" s="211"/>
    </row>
    <row r="181" spans="3:5" s="205" customFormat="1" x14ac:dyDescent="0.25">
      <c r="C181" s="31"/>
      <c r="E181" s="211"/>
    </row>
    <row r="182" spans="3:5" s="205" customFormat="1" x14ac:dyDescent="0.25">
      <c r="C182" s="31"/>
      <c r="E182" s="211"/>
    </row>
    <row r="183" spans="3:5" s="205" customFormat="1" x14ac:dyDescent="0.25">
      <c r="C183" s="31"/>
      <c r="E183" s="211"/>
    </row>
    <row r="184" spans="3:5" s="205" customFormat="1" x14ac:dyDescent="0.25">
      <c r="C184" s="31"/>
      <c r="E184" s="211"/>
    </row>
    <row r="185" spans="3:5" s="205" customFormat="1" x14ac:dyDescent="0.25">
      <c r="C185" s="31"/>
      <c r="E185" s="211"/>
    </row>
    <row r="186" spans="3:5" s="205" customFormat="1" x14ac:dyDescent="0.25">
      <c r="C186" s="31"/>
      <c r="E186" s="211"/>
    </row>
    <row r="187" spans="3:5" s="205" customFormat="1" x14ac:dyDescent="0.25">
      <c r="C187" s="31"/>
      <c r="E187" s="211"/>
    </row>
    <row r="188" spans="3:5" s="205" customFormat="1" x14ac:dyDescent="0.25">
      <c r="C188" s="31"/>
      <c r="E188" s="211"/>
    </row>
    <row r="189" spans="3:5" s="205" customFormat="1" x14ac:dyDescent="0.25">
      <c r="C189" s="31"/>
      <c r="E189" s="211"/>
    </row>
    <row r="190" spans="3:5" s="205" customFormat="1" x14ac:dyDescent="0.25">
      <c r="C190" s="31"/>
      <c r="E190" s="211"/>
    </row>
    <row r="191" spans="3:5" s="205" customFormat="1" x14ac:dyDescent="0.25">
      <c r="C191" s="31"/>
      <c r="E191" s="211"/>
    </row>
    <row r="192" spans="3:5" s="205" customFormat="1" x14ac:dyDescent="0.25">
      <c r="C192" s="31"/>
      <c r="E192" s="211"/>
    </row>
    <row r="193" spans="3:5" s="205" customFormat="1" x14ac:dyDescent="0.25">
      <c r="C193" s="31"/>
      <c r="E193" s="211"/>
    </row>
    <row r="194" spans="3:5" s="205" customFormat="1" x14ac:dyDescent="0.25">
      <c r="C194" s="31"/>
      <c r="E194" s="211"/>
    </row>
  </sheetData>
  <mergeCells count="11">
    <mergeCell ref="D1:D10"/>
    <mergeCell ref="E1:G1"/>
    <mergeCell ref="E2:F9"/>
    <mergeCell ref="G2:G9"/>
    <mergeCell ref="E10:F10"/>
    <mergeCell ref="G10:G11"/>
    <mergeCell ref="A16:B16"/>
    <mergeCell ref="A21:B21"/>
    <mergeCell ref="A1:A10"/>
    <mergeCell ref="B1:B10"/>
    <mergeCell ref="C1:C1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D23"/>
  <sheetViews>
    <sheetView zoomScale="90" zoomScaleNormal="90" workbookViewId="0">
      <pane xSplit="2" ySplit="11" topLeftCell="C12" activePane="bottomRight" state="frozen"/>
      <selection activeCell="E22" sqref="E22:G22"/>
      <selection pane="topRight" activeCell="E22" sqref="E22:G22"/>
      <selection pane="bottomLeft" activeCell="E22" sqref="E22:G22"/>
      <selection pane="bottomRight" activeCell="C12" sqref="C12"/>
    </sheetView>
  </sheetViews>
  <sheetFormatPr baseColWidth="10" defaultRowHeight="14.25" x14ac:dyDescent="0.2"/>
  <cols>
    <col min="1" max="1" width="26" style="27" bestFit="1" customWidth="1"/>
    <col min="2" max="2" width="50.28515625" style="27" bestFit="1" customWidth="1"/>
    <col min="3" max="3" width="14.42578125" style="31" customWidth="1"/>
    <col min="4" max="4" width="11.5703125" style="31" bestFit="1" customWidth="1"/>
    <col min="5" max="5" width="7.42578125" style="47" customWidth="1"/>
    <col min="6" max="6" width="9.85546875" style="47" bestFit="1" customWidth="1"/>
    <col min="7" max="7" width="8" style="47" bestFit="1" customWidth="1"/>
    <col min="8" max="8" width="6.5703125" style="47" bestFit="1" customWidth="1"/>
    <col min="9" max="9" width="6.7109375" style="47" bestFit="1" customWidth="1"/>
    <col min="10" max="10" width="6.42578125" style="47" bestFit="1" customWidth="1"/>
    <col min="11" max="11" width="6.28515625" style="47" bestFit="1" customWidth="1"/>
    <col min="12" max="12" width="8.7109375" style="47" bestFit="1" customWidth="1"/>
    <col min="13" max="13" width="8.5703125" style="47" bestFit="1" customWidth="1"/>
    <col min="14" max="15" width="8.7109375" style="47" bestFit="1" customWidth="1"/>
    <col min="16" max="16" width="8.140625" style="47" bestFit="1" customWidth="1"/>
    <col min="17" max="17" width="8.5703125" style="47" bestFit="1" customWidth="1"/>
    <col min="18" max="18" width="7.42578125" style="47" bestFit="1" customWidth="1"/>
    <col min="19" max="19" width="9.85546875" style="47" bestFit="1" customWidth="1"/>
    <col min="20" max="20" width="8" style="47" bestFit="1" customWidth="1"/>
    <col min="21" max="21" width="6.5703125" style="47" bestFit="1" customWidth="1"/>
    <col min="22" max="22" width="6.7109375" style="47" bestFit="1" customWidth="1"/>
    <col min="23" max="23" width="6.5703125" style="47" bestFit="1" customWidth="1"/>
    <col min="24" max="24" width="6.28515625" style="47" bestFit="1" customWidth="1"/>
    <col min="25" max="25" width="8.7109375" style="47" bestFit="1" customWidth="1"/>
    <col min="26" max="26" width="8.5703125" style="47" bestFit="1" customWidth="1"/>
    <col min="27" max="28" width="8.7109375" style="47" bestFit="1" customWidth="1"/>
    <col min="29" max="29" width="8" style="47" bestFit="1" customWidth="1"/>
    <col min="30" max="30" width="8.5703125" style="47" bestFit="1" customWidth="1"/>
    <col min="31" max="16384" width="11.42578125" style="31"/>
  </cols>
  <sheetData>
    <row r="1" spans="1:30" s="23" customFormat="1" ht="73.5" customHeight="1" thickTop="1" thickBot="1" x14ac:dyDescent="0.25">
      <c r="A1" s="266" t="s">
        <v>0</v>
      </c>
      <c r="B1" s="246" t="s">
        <v>61</v>
      </c>
      <c r="C1" s="246" t="s">
        <v>62</v>
      </c>
      <c r="D1" s="270" t="s">
        <v>63</v>
      </c>
      <c r="E1" s="273" t="s">
        <v>71</v>
      </c>
      <c r="F1" s="274"/>
      <c r="G1" s="274"/>
      <c r="H1" s="274"/>
      <c r="I1" s="274"/>
      <c r="J1" s="274"/>
      <c r="K1" s="274"/>
      <c r="L1" s="274"/>
      <c r="M1" s="274"/>
      <c r="N1" s="274"/>
      <c r="O1" s="274"/>
      <c r="P1" s="274"/>
      <c r="Q1" s="274"/>
      <c r="R1" s="274"/>
      <c r="S1" s="274"/>
      <c r="T1" s="274"/>
      <c r="U1" s="274"/>
      <c r="V1" s="274"/>
      <c r="W1" s="274"/>
      <c r="X1" s="274"/>
      <c r="Y1" s="274"/>
      <c r="Z1" s="274"/>
      <c r="AA1" s="274"/>
      <c r="AB1" s="274"/>
      <c r="AC1" s="274"/>
      <c r="AD1" s="274"/>
    </row>
    <row r="2" spans="1:30" s="23" customFormat="1" ht="15" customHeight="1" x14ac:dyDescent="0.2">
      <c r="A2" s="267"/>
      <c r="B2" s="269"/>
      <c r="C2" s="247"/>
      <c r="D2" s="271"/>
      <c r="E2" s="275" t="s">
        <v>65</v>
      </c>
      <c r="F2" s="276"/>
      <c r="G2" s="276"/>
      <c r="H2" s="276"/>
      <c r="I2" s="276"/>
      <c r="J2" s="276"/>
      <c r="K2" s="276"/>
      <c r="L2" s="276"/>
      <c r="M2" s="276"/>
      <c r="N2" s="276"/>
      <c r="O2" s="276"/>
      <c r="P2" s="276"/>
      <c r="Q2" s="276"/>
      <c r="R2" s="275" t="s">
        <v>66</v>
      </c>
      <c r="S2" s="276"/>
      <c r="T2" s="276"/>
      <c r="U2" s="276"/>
      <c r="V2" s="276"/>
      <c r="W2" s="276"/>
      <c r="X2" s="276"/>
      <c r="Y2" s="276"/>
      <c r="Z2" s="276"/>
      <c r="AA2" s="276"/>
      <c r="AB2" s="276"/>
      <c r="AC2" s="276"/>
      <c r="AD2" s="281"/>
    </row>
    <row r="3" spans="1:30" s="23" customFormat="1" ht="15" customHeight="1" x14ac:dyDescent="0.2">
      <c r="A3" s="267"/>
      <c r="B3" s="269"/>
      <c r="C3" s="247"/>
      <c r="D3" s="271"/>
      <c r="E3" s="277"/>
      <c r="F3" s="278"/>
      <c r="G3" s="278"/>
      <c r="H3" s="278"/>
      <c r="I3" s="278"/>
      <c r="J3" s="278"/>
      <c r="K3" s="278"/>
      <c r="L3" s="278"/>
      <c r="M3" s="278"/>
      <c r="N3" s="278"/>
      <c r="O3" s="278"/>
      <c r="P3" s="278"/>
      <c r="Q3" s="278"/>
      <c r="R3" s="277"/>
      <c r="S3" s="278"/>
      <c r="T3" s="278"/>
      <c r="U3" s="278"/>
      <c r="V3" s="278"/>
      <c r="W3" s="278"/>
      <c r="X3" s="278"/>
      <c r="Y3" s="278"/>
      <c r="Z3" s="278"/>
      <c r="AA3" s="278"/>
      <c r="AB3" s="278"/>
      <c r="AC3" s="278"/>
      <c r="AD3" s="282"/>
    </row>
    <row r="4" spans="1:30" s="23" customFormat="1" ht="15" customHeight="1" x14ac:dyDescent="0.2">
      <c r="A4" s="267"/>
      <c r="B4" s="269"/>
      <c r="C4" s="247"/>
      <c r="D4" s="271"/>
      <c r="E4" s="277"/>
      <c r="F4" s="278"/>
      <c r="G4" s="278"/>
      <c r="H4" s="278"/>
      <c r="I4" s="278"/>
      <c r="J4" s="278"/>
      <c r="K4" s="278"/>
      <c r="L4" s="278"/>
      <c r="M4" s="278"/>
      <c r="N4" s="278"/>
      <c r="O4" s="278"/>
      <c r="P4" s="278"/>
      <c r="Q4" s="278"/>
      <c r="R4" s="277"/>
      <c r="S4" s="278"/>
      <c r="T4" s="278"/>
      <c r="U4" s="278"/>
      <c r="V4" s="278"/>
      <c r="W4" s="278"/>
      <c r="X4" s="278"/>
      <c r="Y4" s="278"/>
      <c r="Z4" s="278"/>
      <c r="AA4" s="278"/>
      <c r="AB4" s="278"/>
      <c r="AC4" s="278"/>
      <c r="AD4" s="282"/>
    </row>
    <row r="5" spans="1:30" s="23" customFormat="1" ht="15" customHeight="1" x14ac:dyDescent="0.2">
      <c r="A5" s="267"/>
      <c r="B5" s="269"/>
      <c r="C5" s="247"/>
      <c r="D5" s="271"/>
      <c r="E5" s="277"/>
      <c r="F5" s="278"/>
      <c r="G5" s="278"/>
      <c r="H5" s="278"/>
      <c r="I5" s="278"/>
      <c r="J5" s="278"/>
      <c r="K5" s="278"/>
      <c r="L5" s="278"/>
      <c r="M5" s="278"/>
      <c r="N5" s="278"/>
      <c r="O5" s="278"/>
      <c r="P5" s="278"/>
      <c r="Q5" s="278"/>
      <c r="R5" s="277"/>
      <c r="S5" s="278"/>
      <c r="T5" s="278"/>
      <c r="U5" s="278"/>
      <c r="V5" s="278"/>
      <c r="W5" s="278"/>
      <c r="X5" s="278"/>
      <c r="Y5" s="278"/>
      <c r="Z5" s="278"/>
      <c r="AA5" s="278"/>
      <c r="AB5" s="278"/>
      <c r="AC5" s="278"/>
      <c r="AD5" s="282"/>
    </row>
    <row r="6" spans="1:30" s="23" customFormat="1" ht="15" customHeight="1" x14ac:dyDescent="0.2">
      <c r="A6" s="267"/>
      <c r="B6" s="269"/>
      <c r="C6" s="247"/>
      <c r="D6" s="271"/>
      <c r="E6" s="277"/>
      <c r="F6" s="278"/>
      <c r="G6" s="278"/>
      <c r="H6" s="278"/>
      <c r="I6" s="278"/>
      <c r="J6" s="278"/>
      <c r="K6" s="278"/>
      <c r="L6" s="278"/>
      <c r="M6" s="278"/>
      <c r="N6" s="278"/>
      <c r="O6" s="278"/>
      <c r="P6" s="278"/>
      <c r="Q6" s="278"/>
      <c r="R6" s="277"/>
      <c r="S6" s="278"/>
      <c r="T6" s="278"/>
      <c r="U6" s="278"/>
      <c r="V6" s="278"/>
      <c r="W6" s="278"/>
      <c r="X6" s="278"/>
      <c r="Y6" s="278"/>
      <c r="Z6" s="278"/>
      <c r="AA6" s="278"/>
      <c r="AB6" s="278"/>
      <c r="AC6" s="278"/>
      <c r="AD6" s="282"/>
    </row>
    <row r="7" spans="1:30" s="23" customFormat="1" ht="15" customHeight="1" x14ac:dyDescent="0.2">
      <c r="A7" s="267"/>
      <c r="B7" s="269"/>
      <c r="C7" s="247"/>
      <c r="D7" s="271"/>
      <c r="E7" s="277"/>
      <c r="F7" s="278"/>
      <c r="G7" s="278"/>
      <c r="H7" s="278"/>
      <c r="I7" s="278"/>
      <c r="J7" s="278"/>
      <c r="K7" s="278"/>
      <c r="L7" s="278"/>
      <c r="M7" s="278"/>
      <c r="N7" s="278"/>
      <c r="O7" s="278"/>
      <c r="P7" s="278"/>
      <c r="Q7" s="278"/>
      <c r="R7" s="277"/>
      <c r="S7" s="278"/>
      <c r="T7" s="278"/>
      <c r="U7" s="278"/>
      <c r="V7" s="278"/>
      <c r="W7" s="278"/>
      <c r="X7" s="278"/>
      <c r="Y7" s="278"/>
      <c r="Z7" s="278"/>
      <c r="AA7" s="278"/>
      <c r="AB7" s="278"/>
      <c r="AC7" s="278"/>
      <c r="AD7" s="282"/>
    </row>
    <row r="8" spans="1:30" s="23" customFormat="1" ht="15" customHeight="1" x14ac:dyDescent="0.2">
      <c r="A8" s="267"/>
      <c r="B8" s="269"/>
      <c r="C8" s="247"/>
      <c r="D8" s="271"/>
      <c r="E8" s="277"/>
      <c r="F8" s="278"/>
      <c r="G8" s="278"/>
      <c r="H8" s="278"/>
      <c r="I8" s="278"/>
      <c r="J8" s="278"/>
      <c r="K8" s="278"/>
      <c r="L8" s="278"/>
      <c r="M8" s="278"/>
      <c r="N8" s="278"/>
      <c r="O8" s="278"/>
      <c r="P8" s="278"/>
      <c r="Q8" s="278"/>
      <c r="R8" s="277"/>
      <c r="S8" s="278"/>
      <c r="T8" s="278"/>
      <c r="U8" s="278"/>
      <c r="V8" s="278"/>
      <c r="W8" s="278"/>
      <c r="X8" s="278"/>
      <c r="Y8" s="278"/>
      <c r="Z8" s="278"/>
      <c r="AA8" s="278"/>
      <c r="AB8" s="278"/>
      <c r="AC8" s="278"/>
      <c r="AD8" s="282"/>
    </row>
    <row r="9" spans="1:30" s="23" customFormat="1" ht="15.75" customHeight="1" thickBot="1" x14ac:dyDescent="0.25">
      <c r="A9" s="267"/>
      <c r="B9" s="269"/>
      <c r="C9" s="247"/>
      <c r="D9" s="271"/>
      <c r="E9" s="279"/>
      <c r="F9" s="280"/>
      <c r="G9" s="280"/>
      <c r="H9" s="280"/>
      <c r="I9" s="280"/>
      <c r="J9" s="280"/>
      <c r="K9" s="280"/>
      <c r="L9" s="280"/>
      <c r="M9" s="280"/>
      <c r="N9" s="280"/>
      <c r="O9" s="280"/>
      <c r="P9" s="280"/>
      <c r="Q9" s="280"/>
      <c r="R9" s="279"/>
      <c r="S9" s="280"/>
      <c r="T9" s="280"/>
      <c r="U9" s="280"/>
      <c r="V9" s="280"/>
      <c r="W9" s="280"/>
      <c r="X9" s="280"/>
      <c r="Y9" s="280"/>
      <c r="Z9" s="280"/>
      <c r="AA9" s="280"/>
      <c r="AB9" s="280"/>
      <c r="AC9" s="280"/>
      <c r="AD9" s="283"/>
    </row>
    <row r="10" spans="1:30" s="23" customFormat="1" ht="57.75" customHeight="1" thickBot="1" x14ac:dyDescent="0.25">
      <c r="A10" s="268"/>
      <c r="B10" s="248"/>
      <c r="C10" s="247"/>
      <c r="D10" s="272"/>
      <c r="E10" s="284" t="s">
        <v>72</v>
      </c>
      <c r="F10" s="284"/>
      <c r="G10" s="284"/>
      <c r="H10" s="284"/>
      <c r="I10" s="284"/>
      <c r="J10" s="284"/>
      <c r="K10" s="284"/>
      <c r="L10" s="284"/>
      <c r="M10" s="284"/>
      <c r="N10" s="284"/>
      <c r="O10" s="284"/>
      <c r="P10" s="284"/>
      <c r="Q10" s="284"/>
      <c r="R10" s="285" t="s">
        <v>73</v>
      </c>
      <c r="S10" s="284"/>
      <c r="T10" s="284"/>
      <c r="U10" s="284"/>
      <c r="V10" s="284"/>
      <c r="W10" s="284"/>
      <c r="X10" s="284"/>
      <c r="Y10" s="284"/>
      <c r="Z10" s="284"/>
      <c r="AA10" s="284"/>
      <c r="AB10" s="284"/>
      <c r="AC10" s="284"/>
      <c r="AD10" s="286"/>
    </row>
    <row r="11" spans="1:30" s="23" customFormat="1" ht="22.5" thickBot="1" x14ac:dyDescent="0.25">
      <c r="A11" s="24"/>
      <c r="B11" s="24"/>
      <c r="C11" s="248"/>
      <c r="D11" s="25" t="s">
        <v>68</v>
      </c>
      <c r="E11" s="26" t="s">
        <v>74</v>
      </c>
      <c r="F11" s="26" t="s">
        <v>75</v>
      </c>
      <c r="G11" s="26" t="s">
        <v>76</v>
      </c>
      <c r="H11" s="26" t="s">
        <v>77</v>
      </c>
      <c r="I11" s="26" t="s">
        <v>78</v>
      </c>
      <c r="J11" s="26" t="s">
        <v>79</v>
      </c>
      <c r="K11" s="26" t="s">
        <v>80</v>
      </c>
      <c r="L11" s="26" t="s">
        <v>81</v>
      </c>
      <c r="M11" s="26" t="s">
        <v>82</v>
      </c>
      <c r="N11" s="26" t="s">
        <v>83</v>
      </c>
      <c r="O11" s="26" t="s">
        <v>84</v>
      </c>
      <c r="P11" s="26" t="s">
        <v>85</v>
      </c>
      <c r="Q11" s="26" t="s">
        <v>86</v>
      </c>
      <c r="R11" s="26" t="s">
        <v>74</v>
      </c>
      <c r="S11" s="26" t="s">
        <v>75</v>
      </c>
      <c r="T11" s="26" t="s">
        <v>76</v>
      </c>
      <c r="U11" s="26" t="s">
        <v>77</v>
      </c>
      <c r="V11" s="26" t="s">
        <v>78</v>
      </c>
      <c r="W11" s="26" t="s">
        <v>79</v>
      </c>
      <c r="X11" s="26" t="s">
        <v>80</v>
      </c>
      <c r="Y11" s="26" t="s">
        <v>81</v>
      </c>
      <c r="Z11" s="26" t="s">
        <v>82</v>
      </c>
      <c r="AA11" s="26" t="s">
        <v>83</v>
      </c>
      <c r="AB11" s="26" t="s">
        <v>84</v>
      </c>
      <c r="AC11" s="26" t="s">
        <v>85</v>
      </c>
      <c r="AD11" s="26" t="s">
        <v>86</v>
      </c>
    </row>
    <row r="12" spans="1:30" ht="15" thickBot="1" x14ac:dyDescent="0.25">
      <c r="A12" s="70" t="s">
        <v>210</v>
      </c>
      <c r="B12" s="71" t="s">
        <v>211</v>
      </c>
      <c r="C12" s="33"/>
      <c r="D12" s="28"/>
      <c r="E12" s="197">
        <f>IFERROR(VLOOKUP($B12,'[1]NUM3.1'!$H$3:$P$104,2,FALSE),0)</f>
        <v>0</v>
      </c>
      <c r="F12" s="197">
        <f>IFERROR(VLOOKUP($B12,'[1]NUM3.1'!$H$3:$P$104,3,FALSE),0)</f>
        <v>0</v>
      </c>
      <c r="G12" s="197">
        <f>IFERROR(VLOOKUP($B12,'[1]NUM3.1'!$H$3:$P$104,4,FALSE),0)</f>
        <v>0</v>
      </c>
      <c r="H12" s="197">
        <f>IFERROR(VLOOKUP($B12,'[1]NUM3.1'!$H$3:$P$104,5,FALSE),0)</f>
        <v>2</v>
      </c>
      <c r="I12" s="197">
        <f>IFERROR(VLOOKUP($B12,'[1]NUM3.1'!$H$3:$P$104,6,FALSE),0)</f>
        <v>0</v>
      </c>
      <c r="J12" s="197">
        <f>IFERROR(VLOOKUP($B12,'[1]NUM3.1'!$H$3:$P$104,7,FALSE),0)</f>
        <v>2</v>
      </c>
      <c r="K12" s="197">
        <f>IFERROR(VLOOKUP($B12,'[1]NUM3.1'!$H$3:$P$104,8,FALSE),0)</f>
        <v>0</v>
      </c>
      <c r="L12" s="32"/>
      <c r="M12" s="32"/>
      <c r="N12" s="32"/>
      <c r="O12" s="32"/>
      <c r="P12" s="32"/>
      <c r="Q12" s="30">
        <f>SUM(E12:P12)</f>
        <v>4</v>
      </c>
      <c r="R12" s="197">
        <f>IFERROR(VLOOKUP($B12,'[1]DEN3.1'!$H$3:$P$104,2,FALSE),0)</f>
        <v>0</v>
      </c>
      <c r="S12" s="197">
        <f>IFERROR(VLOOKUP($B12,'[1]DEN3.1'!$H$3:$P$104,3,FALSE),0)</f>
        <v>0</v>
      </c>
      <c r="T12" s="197">
        <f>IFERROR(VLOOKUP($B12,'[1]DEN3.1'!$H$3:$P$104,4,FALSE),0)</f>
        <v>0</v>
      </c>
      <c r="U12" s="197">
        <f>IFERROR(VLOOKUP($B12,'[1]DEN3.1'!$H$3:$P$104,5,FALSE),0)</f>
        <v>2</v>
      </c>
      <c r="V12" s="197">
        <f>IFERROR(VLOOKUP($B12,'[1]DEN3.1'!$H$3:$P$104,6,FALSE),0)</f>
        <v>0</v>
      </c>
      <c r="W12" s="197">
        <f>IFERROR(VLOOKUP($B12,'[1]DEN3.1'!$H$3:$P$104,7,FALSE),0)</f>
        <v>2</v>
      </c>
      <c r="X12" s="197">
        <f>IFERROR(VLOOKUP($B12,'[1]DEN3.1'!$H$3:$P$104,8,FALSE),0)</f>
        <v>0</v>
      </c>
      <c r="Y12" s="29"/>
      <c r="Z12" s="32"/>
      <c r="AA12" s="32"/>
      <c r="AB12" s="32"/>
      <c r="AC12" s="32"/>
      <c r="AD12" s="30">
        <f t="shared" ref="AD12:AD20" si="0">SUM(R12:AC12)</f>
        <v>4</v>
      </c>
    </row>
    <row r="13" spans="1:30" ht="15" thickBot="1" x14ac:dyDescent="0.25">
      <c r="A13" s="70" t="s">
        <v>210</v>
      </c>
      <c r="B13" s="71" t="s">
        <v>212</v>
      </c>
      <c r="C13" s="28"/>
      <c r="D13" s="28"/>
      <c r="E13" s="197">
        <f>IFERROR(VLOOKUP($B13,'[1]NUM3.1'!$H$3:$P$104,2,FALSE),0)</f>
        <v>0</v>
      </c>
      <c r="F13" s="197">
        <f>IFERROR(VLOOKUP($B13,'[1]NUM3.1'!$H$3:$P$104,3,FALSE),0)</f>
        <v>0</v>
      </c>
      <c r="G13" s="197">
        <f>IFERROR(VLOOKUP($B13,'[1]NUM3.1'!$H$3:$P$104,4,FALSE),0)</f>
        <v>0</v>
      </c>
      <c r="H13" s="197">
        <f>IFERROR(VLOOKUP($B13,'[1]NUM3.1'!$H$3:$P$104,5,FALSE),0)</f>
        <v>1</v>
      </c>
      <c r="I13" s="197">
        <f>IFERROR(VLOOKUP($B13,'[1]NUM3.1'!$H$3:$P$104,6,FALSE),0)</f>
        <v>0</v>
      </c>
      <c r="J13" s="197">
        <f>IFERROR(VLOOKUP($B13,'[1]NUM3.1'!$H$3:$P$104,7,FALSE),0)</f>
        <v>0</v>
      </c>
      <c r="K13" s="197">
        <f>IFERROR(VLOOKUP($B13,'[1]NUM3.1'!$H$3:$P$104,8,FALSE),0)</f>
        <v>0</v>
      </c>
      <c r="L13" s="32"/>
      <c r="M13" s="32"/>
      <c r="N13" s="32"/>
      <c r="O13" s="32"/>
      <c r="P13" s="32"/>
      <c r="Q13" s="30">
        <f t="shared" ref="Q13:Q20" si="1">SUM(E13:P13)</f>
        <v>1</v>
      </c>
      <c r="R13" s="197">
        <f>IFERROR(VLOOKUP($B13,'[1]DEN3.1'!$H$3:$P$104,2,FALSE),0)</f>
        <v>0</v>
      </c>
      <c r="S13" s="197">
        <f>IFERROR(VLOOKUP($B13,'[1]DEN3.1'!$H$3:$P$104,3,FALSE),0)</f>
        <v>0</v>
      </c>
      <c r="T13" s="197">
        <f>IFERROR(VLOOKUP($B13,'[1]DEN3.1'!$H$3:$P$104,4,FALSE),0)</f>
        <v>0</v>
      </c>
      <c r="U13" s="197">
        <f>IFERROR(VLOOKUP($B13,'[1]DEN3.1'!$H$3:$P$104,5,FALSE),0)</f>
        <v>1</v>
      </c>
      <c r="V13" s="197">
        <f>IFERROR(VLOOKUP($B13,'[1]DEN3.1'!$H$3:$P$104,6,FALSE),0)</f>
        <v>0</v>
      </c>
      <c r="W13" s="197">
        <f>IFERROR(VLOOKUP($B13,'[1]DEN3.1'!$H$3:$P$104,7,FALSE),0)</f>
        <v>0</v>
      </c>
      <c r="X13" s="197">
        <f>IFERROR(VLOOKUP($B13,'[1]DEN3.1'!$H$3:$P$104,8,FALSE),0)</f>
        <v>0</v>
      </c>
      <c r="Y13" s="29"/>
      <c r="Z13" s="32"/>
      <c r="AA13" s="32"/>
      <c r="AB13" s="32"/>
      <c r="AC13" s="32"/>
      <c r="AD13" s="30">
        <f t="shared" si="0"/>
        <v>1</v>
      </c>
    </row>
    <row r="14" spans="1:30" ht="15" thickBot="1" x14ac:dyDescent="0.25">
      <c r="A14" s="70" t="s">
        <v>210</v>
      </c>
      <c r="B14" s="71" t="s">
        <v>213</v>
      </c>
      <c r="C14" s="28"/>
      <c r="D14" s="28"/>
      <c r="E14" s="197">
        <f>IFERROR(VLOOKUP($B14,'[1]NUM3.1'!$H$3:$P$104,2,FALSE),0)</f>
        <v>0</v>
      </c>
      <c r="F14" s="197">
        <f>IFERROR(VLOOKUP($B14,'[1]NUM3.1'!$H$3:$P$104,3,FALSE),0)</f>
        <v>0</v>
      </c>
      <c r="G14" s="197">
        <f>IFERROR(VLOOKUP($B14,'[1]NUM3.1'!$H$3:$P$104,4,FALSE),0)</f>
        <v>0</v>
      </c>
      <c r="H14" s="197">
        <f>IFERROR(VLOOKUP($B14,'[1]NUM3.1'!$H$3:$P$104,5,FALSE),0)</f>
        <v>2</v>
      </c>
      <c r="I14" s="197">
        <f>IFERROR(VLOOKUP($B14,'[1]NUM3.1'!$H$3:$P$104,6,FALSE),0)</f>
        <v>0</v>
      </c>
      <c r="J14" s="197">
        <f>IFERROR(VLOOKUP($B14,'[1]NUM3.1'!$H$3:$P$104,7,FALSE),0)</f>
        <v>0</v>
      </c>
      <c r="K14" s="197">
        <f>IFERROR(VLOOKUP($B14,'[1]NUM3.1'!$H$3:$P$104,8,FALSE),0)</f>
        <v>0</v>
      </c>
      <c r="L14" s="32"/>
      <c r="M14" s="32"/>
      <c r="N14" s="32"/>
      <c r="O14" s="32"/>
      <c r="P14" s="32"/>
      <c r="Q14" s="30">
        <f t="shared" si="1"/>
        <v>2</v>
      </c>
      <c r="R14" s="197">
        <f>IFERROR(VLOOKUP($B14,'[1]DEN3.1'!$H$3:$P$104,2,FALSE),0)</f>
        <v>0</v>
      </c>
      <c r="S14" s="197">
        <f>IFERROR(VLOOKUP($B14,'[1]DEN3.1'!$H$3:$P$104,3,FALSE),0)</f>
        <v>0</v>
      </c>
      <c r="T14" s="197">
        <f>IFERROR(VLOOKUP($B14,'[1]DEN3.1'!$H$3:$P$104,4,FALSE),0)</f>
        <v>0</v>
      </c>
      <c r="U14" s="197">
        <f>IFERROR(VLOOKUP($B14,'[1]DEN3.1'!$H$3:$P$104,5,FALSE),0)</f>
        <v>2</v>
      </c>
      <c r="V14" s="197">
        <f>IFERROR(VLOOKUP($B14,'[1]DEN3.1'!$H$3:$P$104,6,FALSE),0)</f>
        <v>0</v>
      </c>
      <c r="W14" s="197">
        <f>IFERROR(VLOOKUP($B14,'[1]DEN3.1'!$H$3:$P$104,7,FALSE),0)</f>
        <v>0</v>
      </c>
      <c r="X14" s="197">
        <f>IFERROR(VLOOKUP($B14,'[1]DEN3.1'!$H$3:$P$104,8,FALSE),0)</f>
        <v>0</v>
      </c>
      <c r="Y14" s="29"/>
      <c r="Z14" s="32"/>
      <c r="AA14" s="32"/>
      <c r="AB14" s="32"/>
      <c r="AC14" s="32"/>
      <c r="AD14" s="30">
        <f t="shared" si="0"/>
        <v>2</v>
      </c>
    </row>
    <row r="15" spans="1:30" ht="15" thickBot="1" x14ac:dyDescent="0.25">
      <c r="A15" s="70" t="s">
        <v>210</v>
      </c>
      <c r="B15" s="71" t="s">
        <v>214</v>
      </c>
      <c r="C15" s="28"/>
      <c r="D15" s="28"/>
      <c r="E15" s="197">
        <f>IFERROR(VLOOKUP($B15,'[1]NUM3.1'!$H$3:$P$104,2,FALSE),0)</f>
        <v>0</v>
      </c>
      <c r="F15" s="197">
        <f>IFERROR(VLOOKUP($B15,'[1]NUM3.1'!$H$3:$P$104,3,FALSE),0)</f>
        <v>0</v>
      </c>
      <c r="G15" s="197">
        <f>IFERROR(VLOOKUP($B15,'[1]NUM3.1'!$H$3:$P$104,4,FALSE),0)</f>
        <v>0</v>
      </c>
      <c r="H15" s="197">
        <f>IFERROR(VLOOKUP($B15,'[1]NUM3.1'!$H$3:$P$104,5,FALSE),0)</f>
        <v>0</v>
      </c>
      <c r="I15" s="197">
        <f>IFERROR(VLOOKUP($B15,'[1]NUM3.1'!$H$3:$P$104,6,FALSE),0)</f>
        <v>0</v>
      </c>
      <c r="J15" s="197">
        <f>IFERROR(VLOOKUP($B15,'[1]NUM3.1'!$H$3:$P$104,7,FALSE),0)</f>
        <v>0</v>
      </c>
      <c r="K15" s="197">
        <f>IFERROR(VLOOKUP($B15,'[1]NUM3.1'!$H$3:$P$104,8,FALSE),0)</f>
        <v>0</v>
      </c>
      <c r="L15" s="32"/>
      <c r="M15" s="32"/>
      <c r="N15" s="32"/>
      <c r="O15" s="32"/>
      <c r="P15" s="32"/>
      <c r="Q15" s="30">
        <f t="shared" si="1"/>
        <v>0</v>
      </c>
      <c r="R15" s="197">
        <f>IFERROR(VLOOKUP($B15,'[1]DEN3.1'!$H$3:$P$104,2,FALSE),0)</f>
        <v>0</v>
      </c>
      <c r="S15" s="197">
        <f>IFERROR(VLOOKUP($B15,'[1]DEN3.1'!$H$3:$P$104,3,FALSE),0)</f>
        <v>0</v>
      </c>
      <c r="T15" s="197">
        <f>IFERROR(VLOOKUP($B15,'[1]DEN3.1'!$H$3:$P$104,4,FALSE),0)</f>
        <v>0</v>
      </c>
      <c r="U15" s="197">
        <f>IFERROR(VLOOKUP($B15,'[1]DEN3.1'!$H$3:$P$104,5,FALSE),0)</f>
        <v>0</v>
      </c>
      <c r="V15" s="197">
        <f>IFERROR(VLOOKUP($B15,'[1]DEN3.1'!$H$3:$P$104,6,FALSE),0)</f>
        <v>0</v>
      </c>
      <c r="W15" s="197">
        <f>IFERROR(VLOOKUP($B15,'[1]DEN3.1'!$H$3:$P$104,7,FALSE),0)</f>
        <v>0</v>
      </c>
      <c r="X15" s="197">
        <f>IFERROR(VLOOKUP($B15,'[1]DEN3.1'!$H$3:$P$104,8,FALSE),0)</f>
        <v>0</v>
      </c>
      <c r="Y15" s="29"/>
      <c r="Z15" s="32"/>
      <c r="AA15" s="32"/>
      <c r="AB15" s="32"/>
      <c r="AC15" s="32"/>
      <c r="AD15" s="30">
        <f>SUM(R15:AC15)</f>
        <v>0</v>
      </c>
    </row>
    <row r="16" spans="1:30" ht="15" thickBot="1" x14ac:dyDescent="0.25">
      <c r="A16" s="240" t="s">
        <v>215</v>
      </c>
      <c r="B16" s="241"/>
      <c r="C16" s="34">
        <f>+D16/Metas!H45</f>
        <v>1.0204081632653061</v>
      </c>
      <c r="D16" s="35">
        <f>+Q16/AD16</f>
        <v>1</v>
      </c>
      <c r="E16" s="36">
        <f t="shared" ref="E16:AD16" si="2">SUM(E12:E15)</f>
        <v>0</v>
      </c>
      <c r="F16" s="36">
        <f t="shared" si="2"/>
        <v>0</v>
      </c>
      <c r="G16" s="36">
        <f t="shared" si="2"/>
        <v>0</v>
      </c>
      <c r="H16" s="36">
        <f t="shared" si="2"/>
        <v>5</v>
      </c>
      <c r="I16" s="36">
        <f t="shared" si="2"/>
        <v>0</v>
      </c>
      <c r="J16" s="36">
        <f t="shared" si="2"/>
        <v>2</v>
      </c>
      <c r="K16" s="36">
        <f t="shared" si="2"/>
        <v>0</v>
      </c>
      <c r="L16" s="36">
        <f t="shared" si="2"/>
        <v>0</v>
      </c>
      <c r="M16" s="36">
        <f t="shared" si="2"/>
        <v>0</v>
      </c>
      <c r="N16" s="36">
        <f t="shared" si="2"/>
        <v>0</v>
      </c>
      <c r="O16" s="36">
        <f t="shared" si="2"/>
        <v>0</v>
      </c>
      <c r="P16" s="36">
        <f t="shared" si="2"/>
        <v>0</v>
      </c>
      <c r="Q16" s="37">
        <f t="shared" si="2"/>
        <v>7</v>
      </c>
      <c r="R16" s="36">
        <f t="shared" si="2"/>
        <v>0</v>
      </c>
      <c r="S16" s="36">
        <f t="shared" si="2"/>
        <v>0</v>
      </c>
      <c r="T16" s="36">
        <f t="shared" si="2"/>
        <v>0</v>
      </c>
      <c r="U16" s="36">
        <f t="shared" si="2"/>
        <v>5</v>
      </c>
      <c r="V16" s="36">
        <f t="shared" si="2"/>
        <v>0</v>
      </c>
      <c r="W16" s="36">
        <f t="shared" si="2"/>
        <v>2</v>
      </c>
      <c r="X16" s="36">
        <f t="shared" si="2"/>
        <v>0</v>
      </c>
      <c r="Y16" s="36">
        <f t="shared" si="2"/>
        <v>0</v>
      </c>
      <c r="Z16" s="36">
        <f t="shared" si="2"/>
        <v>0</v>
      </c>
      <c r="AA16" s="36">
        <f t="shared" si="2"/>
        <v>0</v>
      </c>
      <c r="AB16" s="36">
        <f t="shared" si="2"/>
        <v>0</v>
      </c>
      <c r="AC16" s="36">
        <f t="shared" si="2"/>
        <v>0</v>
      </c>
      <c r="AD16" s="37">
        <f t="shared" si="2"/>
        <v>7</v>
      </c>
    </row>
    <row r="17" spans="1:30" ht="15" thickBot="1" x14ac:dyDescent="0.25">
      <c r="A17" s="70" t="s">
        <v>216</v>
      </c>
      <c r="B17" s="71" t="s">
        <v>217</v>
      </c>
      <c r="C17" s="28"/>
      <c r="D17" s="28"/>
      <c r="E17" s="197">
        <f>IFERROR(VLOOKUP($B17,'[1]NUM3.1'!$H$3:$P$104,2,FALSE),0)</f>
        <v>0</v>
      </c>
      <c r="F17" s="197">
        <f>IFERROR(VLOOKUP($B17,'[1]NUM3.1'!$H$3:$P$104,3,FALSE),0)</f>
        <v>0</v>
      </c>
      <c r="G17" s="197">
        <f>IFERROR(VLOOKUP($B17,'[1]NUM3.1'!$H$3:$P$104,4,FALSE),0)</f>
        <v>1</v>
      </c>
      <c r="H17" s="197">
        <f>IFERROR(VLOOKUP($B17,'[1]NUM3.1'!$H$3:$P$104,5,FALSE),0)</f>
        <v>5</v>
      </c>
      <c r="I17" s="197">
        <f>IFERROR(VLOOKUP($B17,'[1]NUM3.1'!$H$3:$P$104,6,FALSE),0)</f>
        <v>1</v>
      </c>
      <c r="J17" s="197">
        <f>IFERROR(VLOOKUP($B17,'[1]NUM3.1'!$H$3:$P$104,7,FALSE),0)</f>
        <v>1</v>
      </c>
      <c r="K17" s="197">
        <f>IFERROR(VLOOKUP($B17,'[1]NUM3.1'!$H$3:$P$104,8,FALSE),0)</f>
        <v>0</v>
      </c>
      <c r="L17" s="32"/>
      <c r="M17" s="32"/>
      <c r="N17" s="32"/>
      <c r="O17" s="32"/>
      <c r="P17" s="32"/>
      <c r="Q17" s="30">
        <f t="shared" si="1"/>
        <v>8</v>
      </c>
      <c r="R17" s="197">
        <f>IFERROR(VLOOKUP($B17,'[1]DEN3.1'!$H$3:$P$104,2,FALSE),0)</f>
        <v>0</v>
      </c>
      <c r="S17" s="197">
        <f>IFERROR(VLOOKUP($B17,'[1]DEN3.1'!$H$3:$P$104,3,FALSE),0)</f>
        <v>0</v>
      </c>
      <c r="T17" s="197">
        <f>IFERROR(VLOOKUP($B17,'[1]DEN3.1'!$H$3:$P$104,4,FALSE),0)</f>
        <v>1</v>
      </c>
      <c r="U17" s="197">
        <f>IFERROR(VLOOKUP($B17,'[1]DEN3.1'!$H$3:$P$104,5,FALSE),0)</f>
        <v>5</v>
      </c>
      <c r="V17" s="197">
        <f>IFERROR(VLOOKUP($B17,'[1]DEN3.1'!$H$3:$P$104,6,FALSE),0)</f>
        <v>1</v>
      </c>
      <c r="W17" s="197">
        <f>IFERROR(VLOOKUP($B17,'[1]DEN3.1'!$H$3:$P$104,7,FALSE),0)</f>
        <v>1</v>
      </c>
      <c r="X17" s="197">
        <f>IFERROR(VLOOKUP($B17,'[1]DEN3.1'!$H$3:$P$104,8,FALSE),0)</f>
        <v>0</v>
      </c>
      <c r="Y17" s="32"/>
      <c r="Z17" s="32"/>
      <c r="AA17" s="32"/>
      <c r="AB17" s="32"/>
      <c r="AC17" s="32"/>
      <c r="AD17" s="30">
        <f t="shared" si="0"/>
        <v>8</v>
      </c>
    </row>
    <row r="18" spans="1:30" ht="15" thickBot="1" x14ac:dyDescent="0.25">
      <c r="A18" s="70" t="s">
        <v>216</v>
      </c>
      <c r="B18" s="71" t="s">
        <v>218</v>
      </c>
      <c r="C18" s="28"/>
      <c r="D18" s="28"/>
      <c r="E18" s="197">
        <f>IFERROR(VLOOKUP($B18,'[1]NUM3.1'!$H$3:$P$104,2,FALSE),0)</f>
        <v>0</v>
      </c>
      <c r="F18" s="197">
        <f>IFERROR(VLOOKUP($B18,'[1]NUM3.1'!$H$3:$P$104,3,FALSE),0)</f>
        <v>0</v>
      </c>
      <c r="G18" s="197">
        <f>IFERROR(VLOOKUP($B18,'[1]NUM3.1'!$H$3:$P$104,4,FALSE),0)</f>
        <v>0</v>
      </c>
      <c r="H18" s="197">
        <f>IFERROR(VLOOKUP($B18,'[1]NUM3.1'!$H$3:$P$104,5,FALSE),0)</f>
        <v>0</v>
      </c>
      <c r="I18" s="197">
        <f>IFERROR(VLOOKUP($B18,'[1]NUM3.1'!$H$3:$P$104,6,FALSE),0)</f>
        <v>0</v>
      </c>
      <c r="J18" s="197">
        <f>IFERROR(VLOOKUP($B18,'[1]NUM3.1'!$H$3:$P$104,7,FALSE),0)</f>
        <v>0</v>
      </c>
      <c r="K18" s="197">
        <f>IFERROR(VLOOKUP($B18,'[1]NUM3.1'!$H$3:$P$104,8,FALSE),0)</f>
        <v>0</v>
      </c>
      <c r="L18" s="32"/>
      <c r="M18" s="32"/>
      <c r="N18" s="32"/>
      <c r="O18" s="32"/>
      <c r="P18" s="32"/>
      <c r="Q18" s="30">
        <f t="shared" si="1"/>
        <v>0</v>
      </c>
      <c r="R18" s="197">
        <f>IFERROR(VLOOKUP($B18,'[1]DEN3.1'!$H$3:$P$104,2,FALSE),0)</f>
        <v>0</v>
      </c>
      <c r="S18" s="197">
        <f>IFERROR(VLOOKUP($B18,'[1]DEN3.1'!$H$3:$P$104,3,FALSE),0)</f>
        <v>0</v>
      </c>
      <c r="T18" s="197">
        <f>IFERROR(VLOOKUP($B18,'[1]DEN3.1'!$H$3:$P$104,4,FALSE),0)</f>
        <v>0</v>
      </c>
      <c r="U18" s="197">
        <f>IFERROR(VLOOKUP($B18,'[1]DEN3.1'!$H$3:$P$104,5,FALSE),0)</f>
        <v>0</v>
      </c>
      <c r="V18" s="197">
        <f>IFERROR(VLOOKUP($B18,'[1]DEN3.1'!$H$3:$P$104,6,FALSE),0)</f>
        <v>0</v>
      </c>
      <c r="W18" s="197">
        <f>IFERROR(VLOOKUP($B18,'[1]DEN3.1'!$H$3:$P$104,7,FALSE),0)</f>
        <v>0</v>
      </c>
      <c r="X18" s="197">
        <f>IFERROR(VLOOKUP($B18,'[1]DEN3.1'!$H$3:$P$104,8,FALSE),0)</f>
        <v>0</v>
      </c>
      <c r="Y18" s="32"/>
      <c r="Z18" s="32"/>
      <c r="AA18" s="32"/>
      <c r="AB18" s="32"/>
      <c r="AC18" s="32"/>
      <c r="AD18" s="30">
        <f t="shared" si="0"/>
        <v>0</v>
      </c>
    </row>
    <row r="19" spans="1:30" ht="15" thickBot="1" x14ac:dyDescent="0.25">
      <c r="A19" s="70" t="s">
        <v>216</v>
      </c>
      <c r="B19" s="71" t="s">
        <v>219</v>
      </c>
      <c r="C19" s="28"/>
      <c r="D19" s="28"/>
      <c r="E19" s="197">
        <f>IFERROR(VLOOKUP($B19,'[1]NUM3.1'!$H$3:$P$104,2,FALSE),0)</f>
        <v>0</v>
      </c>
      <c r="F19" s="197">
        <f>IFERROR(VLOOKUP($B19,'[1]NUM3.1'!$H$3:$P$104,3,FALSE),0)</f>
        <v>0</v>
      </c>
      <c r="G19" s="197">
        <f>IFERROR(VLOOKUP($B19,'[1]NUM3.1'!$H$3:$P$104,4,FALSE),0)</f>
        <v>0</v>
      </c>
      <c r="H19" s="197">
        <f>IFERROR(VLOOKUP($B19,'[1]NUM3.1'!$H$3:$P$104,5,FALSE),0)</f>
        <v>0</v>
      </c>
      <c r="I19" s="197">
        <f>IFERROR(VLOOKUP($B19,'[1]NUM3.1'!$H$3:$P$104,6,FALSE),0)</f>
        <v>0</v>
      </c>
      <c r="J19" s="197">
        <f>IFERROR(VLOOKUP($B19,'[1]NUM3.1'!$H$3:$P$104,7,FALSE),0)</f>
        <v>0</v>
      </c>
      <c r="K19" s="197">
        <f>IFERROR(VLOOKUP($B19,'[1]NUM3.1'!$H$3:$P$104,8,FALSE),0)</f>
        <v>0</v>
      </c>
      <c r="L19" s="32"/>
      <c r="M19" s="32"/>
      <c r="N19" s="32"/>
      <c r="O19" s="32"/>
      <c r="P19" s="32"/>
      <c r="Q19" s="30">
        <f t="shared" si="1"/>
        <v>0</v>
      </c>
      <c r="R19" s="197">
        <f>IFERROR(VLOOKUP($B19,'[1]DEN3.1'!$H$3:$P$104,2,FALSE),0)</f>
        <v>0</v>
      </c>
      <c r="S19" s="197">
        <f>IFERROR(VLOOKUP($B19,'[1]DEN3.1'!$H$3:$P$104,3,FALSE),0)</f>
        <v>0</v>
      </c>
      <c r="T19" s="197">
        <f>IFERROR(VLOOKUP($B19,'[1]DEN3.1'!$H$3:$P$104,4,FALSE),0)</f>
        <v>0</v>
      </c>
      <c r="U19" s="197">
        <f>IFERROR(VLOOKUP($B19,'[1]DEN3.1'!$H$3:$P$104,5,FALSE),0)</f>
        <v>0</v>
      </c>
      <c r="V19" s="197">
        <f>IFERROR(VLOOKUP($B19,'[1]DEN3.1'!$H$3:$P$104,6,FALSE),0)</f>
        <v>0</v>
      </c>
      <c r="W19" s="197">
        <f>IFERROR(VLOOKUP($B19,'[1]DEN3.1'!$H$3:$P$104,7,FALSE),0)</f>
        <v>0</v>
      </c>
      <c r="X19" s="197">
        <f>IFERROR(VLOOKUP($B19,'[1]DEN3.1'!$H$3:$P$104,8,FALSE),0)</f>
        <v>0</v>
      </c>
      <c r="Y19" s="32"/>
      <c r="Z19" s="32"/>
      <c r="AA19" s="32"/>
      <c r="AB19" s="32"/>
      <c r="AC19" s="32"/>
      <c r="AD19" s="30">
        <f t="shared" si="0"/>
        <v>0</v>
      </c>
    </row>
    <row r="20" spans="1:30" ht="15" thickBot="1" x14ac:dyDescent="0.25">
      <c r="A20" s="70" t="s">
        <v>216</v>
      </c>
      <c r="B20" s="71" t="s">
        <v>220</v>
      </c>
      <c r="C20" s="28"/>
      <c r="D20" s="28"/>
      <c r="E20" s="197">
        <f>IFERROR(VLOOKUP($B20,'[1]NUM3.1'!$H$3:$P$104,2,FALSE),0)</f>
        <v>0</v>
      </c>
      <c r="F20" s="197">
        <f>IFERROR(VLOOKUP($B20,'[1]NUM3.1'!$H$3:$P$104,3,FALSE),0)</f>
        <v>0</v>
      </c>
      <c r="G20" s="197">
        <f>IFERROR(VLOOKUP($B20,'[1]NUM3.1'!$H$3:$P$104,4,FALSE),0)</f>
        <v>0</v>
      </c>
      <c r="H20" s="197">
        <f>IFERROR(VLOOKUP($B20,'[1]NUM3.1'!$H$3:$P$104,5,FALSE),0)</f>
        <v>0</v>
      </c>
      <c r="I20" s="197">
        <f>IFERROR(VLOOKUP($B20,'[1]NUM3.1'!$H$3:$P$104,6,FALSE),0)</f>
        <v>0</v>
      </c>
      <c r="J20" s="197">
        <f>IFERROR(VLOOKUP($B20,'[1]NUM3.1'!$H$3:$P$104,7,FALSE),0)</f>
        <v>0</v>
      </c>
      <c r="K20" s="197">
        <f>IFERROR(VLOOKUP($B20,'[1]NUM3.1'!$H$3:$P$104,8,FALSE),0)</f>
        <v>0</v>
      </c>
      <c r="L20" s="32"/>
      <c r="M20" s="32"/>
      <c r="N20" s="32"/>
      <c r="O20" s="32"/>
      <c r="P20" s="32"/>
      <c r="Q20" s="30">
        <f t="shared" si="1"/>
        <v>0</v>
      </c>
      <c r="R20" s="197">
        <f>IFERROR(VLOOKUP($B20,'[1]DEN3.1'!$H$3:$P$104,2,FALSE),0)</f>
        <v>0</v>
      </c>
      <c r="S20" s="197">
        <f>IFERROR(VLOOKUP($B20,'[1]DEN3.1'!$H$3:$P$104,3,FALSE),0)</f>
        <v>0</v>
      </c>
      <c r="T20" s="197">
        <f>IFERROR(VLOOKUP($B20,'[1]DEN3.1'!$H$3:$P$104,4,FALSE),0)</f>
        <v>0</v>
      </c>
      <c r="U20" s="197">
        <f>IFERROR(VLOOKUP($B20,'[1]DEN3.1'!$H$3:$P$104,5,FALSE),0)</f>
        <v>0</v>
      </c>
      <c r="V20" s="197">
        <f>IFERROR(VLOOKUP($B20,'[1]DEN3.1'!$H$3:$P$104,6,FALSE),0)</f>
        <v>0</v>
      </c>
      <c r="W20" s="197">
        <f>IFERROR(VLOOKUP($B20,'[1]DEN3.1'!$H$3:$P$104,7,FALSE),0)</f>
        <v>0</v>
      </c>
      <c r="X20" s="197">
        <f>IFERROR(VLOOKUP($B20,'[1]DEN3.1'!$H$3:$P$104,8,FALSE),0)</f>
        <v>0</v>
      </c>
      <c r="Y20" s="32"/>
      <c r="Z20" s="32"/>
      <c r="AA20" s="32"/>
      <c r="AB20" s="32"/>
      <c r="AC20" s="32"/>
      <c r="AD20" s="30">
        <f t="shared" si="0"/>
        <v>0</v>
      </c>
    </row>
    <row r="21" spans="1:30" ht="15" thickBot="1" x14ac:dyDescent="0.25">
      <c r="A21" s="240" t="s">
        <v>221</v>
      </c>
      <c r="B21" s="241"/>
      <c r="C21" s="34">
        <f>+D21/Metas!H44</f>
        <v>1.0204081632653061</v>
      </c>
      <c r="D21" s="35">
        <f>+Q21/AD21</f>
        <v>1</v>
      </c>
      <c r="E21" s="38">
        <f t="shared" ref="E21:AD21" si="3">SUM(E17:E20)</f>
        <v>0</v>
      </c>
      <c r="F21" s="38">
        <f t="shared" si="3"/>
        <v>0</v>
      </c>
      <c r="G21" s="38">
        <f t="shared" si="3"/>
        <v>1</v>
      </c>
      <c r="H21" s="38">
        <f t="shared" si="3"/>
        <v>5</v>
      </c>
      <c r="I21" s="38">
        <f t="shared" si="3"/>
        <v>1</v>
      </c>
      <c r="J21" s="38">
        <f t="shared" si="3"/>
        <v>1</v>
      </c>
      <c r="K21" s="38">
        <f t="shared" si="3"/>
        <v>0</v>
      </c>
      <c r="L21" s="38">
        <f t="shared" si="3"/>
        <v>0</v>
      </c>
      <c r="M21" s="38">
        <f t="shared" si="3"/>
        <v>0</v>
      </c>
      <c r="N21" s="38">
        <f t="shared" si="3"/>
        <v>0</v>
      </c>
      <c r="O21" s="38">
        <f t="shared" si="3"/>
        <v>0</v>
      </c>
      <c r="P21" s="38">
        <f t="shared" si="3"/>
        <v>0</v>
      </c>
      <c r="Q21" s="37">
        <f t="shared" si="3"/>
        <v>8</v>
      </c>
      <c r="R21" s="36">
        <f t="shared" si="3"/>
        <v>0</v>
      </c>
      <c r="S21" s="36">
        <f t="shared" si="3"/>
        <v>0</v>
      </c>
      <c r="T21" s="36">
        <f t="shared" si="3"/>
        <v>1</v>
      </c>
      <c r="U21" s="36">
        <f t="shared" si="3"/>
        <v>5</v>
      </c>
      <c r="V21" s="36">
        <f t="shared" si="3"/>
        <v>1</v>
      </c>
      <c r="W21" s="36">
        <f t="shared" si="3"/>
        <v>1</v>
      </c>
      <c r="X21" s="36">
        <f t="shared" si="3"/>
        <v>0</v>
      </c>
      <c r="Y21" s="36">
        <f t="shared" si="3"/>
        <v>0</v>
      </c>
      <c r="Z21" s="36">
        <f t="shared" si="3"/>
        <v>0</v>
      </c>
      <c r="AA21" s="36">
        <f t="shared" si="3"/>
        <v>0</v>
      </c>
      <c r="AB21" s="36">
        <f t="shared" si="3"/>
        <v>0</v>
      </c>
      <c r="AC21" s="36">
        <f t="shared" si="3"/>
        <v>0</v>
      </c>
      <c r="AD21" s="37">
        <f t="shared" si="3"/>
        <v>8</v>
      </c>
    </row>
    <row r="22" spans="1:30" x14ac:dyDescent="0.2">
      <c r="B22" s="41" t="s">
        <v>209</v>
      </c>
      <c r="C22" s="42"/>
      <c r="D22" s="43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32"/>
      <c r="P22" s="32"/>
      <c r="Q22" s="44"/>
      <c r="R22" s="32"/>
      <c r="S22" s="32"/>
      <c r="T22" s="32"/>
      <c r="U22" s="32"/>
      <c r="V22" s="32"/>
      <c r="W22" s="32"/>
      <c r="X22" s="32"/>
      <c r="Y22" s="32"/>
      <c r="Z22" s="32"/>
      <c r="AA22" s="32"/>
      <c r="AB22" s="32"/>
      <c r="AC22" s="32"/>
      <c r="AD22" s="44"/>
    </row>
    <row r="23" spans="1:30" x14ac:dyDescent="0.2">
      <c r="C23" s="45"/>
      <c r="D23" s="46"/>
    </row>
  </sheetData>
  <mergeCells count="11">
    <mergeCell ref="D1:D10"/>
    <mergeCell ref="E1:AD1"/>
    <mergeCell ref="E2:Q9"/>
    <mergeCell ref="R2:AD9"/>
    <mergeCell ref="E10:Q10"/>
    <mergeCell ref="R10:AD10"/>
    <mergeCell ref="A16:B16"/>
    <mergeCell ref="A21:B21"/>
    <mergeCell ref="A1:A10"/>
    <mergeCell ref="B1:B10"/>
    <mergeCell ref="C1:C1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U23"/>
  <sheetViews>
    <sheetView zoomScale="90" zoomScaleNormal="90" workbookViewId="0">
      <pane xSplit="2" ySplit="11" topLeftCell="C12" activePane="bottomRight" state="frozen"/>
      <selection activeCell="C16" sqref="C16"/>
      <selection pane="topRight" activeCell="C16" sqref="C16"/>
      <selection pane="bottomLeft" activeCell="C16" sqref="C16"/>
      <selection pane="bottomRight" activeCell="C12" sqref="C12"/>
    </sheetView>
  </sheetViews>
  <sheetFormatPr baseColWidth="10" defaultRowHeight="14.25" x14ac:dyDescent="0.2"/>
  <cols>
    <col min="1" max="1" width="23" style="27" bestFit="1" customWidth="1"/>
    <col min="2" max="2" width="52.140625" style="27" bestFit="1" customWidth="1"/>
    <col min="3" max="3" width="14.42578125" style="31" customWidth="1"/>
    <col min="4" max="4" width="10" style="31" bestFit="1" customWidth="1"/>
    <col min="5" max="7" width="12.42578125" style="47" bestFit="1" customWidth="1"/>
    <col min="8" max="8" width="9.7109375" style="47" bestFit="1" customWidth="1"/>
    <col min="9" max="9" width="10.28515625" style="47" bestFit="1" customWidth="1"/>
    <col min="10" max="10" width="9.7109375" style="47" bestFit="1" customWidth="1"/>
    <col min="11" max="11" width="11.85546875" style="47" customWidth="1"/>
    <col min="12" max="13" width="10.28515625" style="47" bestFit="1" customWidth="1"/>
    <col min="14" max="14" width="10.85546875" style="47" customWidth="1"/>
    <col min="15" max="15" width="9.7109375" style="47" bestFit="1" customWidth="1"/>
    <col min="16" max="16" width="10.28515625" style="47" bestFit="1" customWidth="1"/>
    <col min="17" max="17" width="11.7109375" style="47" bestFit="1" customWidth="1"/>
    <col min="18" max="18" width="14.140625" style="31" customWidth="1"/>
    <col min="19" max="19" width="15.7109375" style="31" customWidth="1"/>
    <col min="20" max="16384" width="11.42578125" style="31"/>
  </cols>
  <sheetData>
    <row r="1" spans="1:21" s="23" customFormat="1" ht="81" customHeight="1" thickTop="1" thickBot="1" x14ac:dyDescent="0.25">
      <c r="A1" s="266" t="s">
        <v>0</v>
      </c>
      <c r="B1" s="246" t="s">
        <v>61</v>
      </c>
      <c r="C1" s="246" t="s">
        <v>62</v>
      </c>
      <c r="D1" s="270" t="s">
        <v>63</v>
      </c>
      <c r="E1" s="292" t="s">
        <v>87</v>
      </c>
      <c r="F1" s="293"/>
      <c r="G1" s="293"/>
      <c r="H1" s="293"/>
      <c r="I1" s="293"/>
      <c r="J1" s="293"/>
      <c r="K1" s="293"/>
      <c r="L1" s="293"/>
      <c r="M1" s="293"/>
      <c r="N1" s="293"/>
      <c r="O1" s="293"/>
      <c r="P1" s="293"/>
      <c r="Q1" s="293"/>
      <c r="R1" s="293"/>
      <c r="S1" s="294"/>
    </row>
    <row r="2" spans="1:21" s="23" customFormat="1" ht="15" thickTop="1" x14ac:dyDescent="0.2">
      <c r="A2" s="267"/>
      <c r="B2" s="269"/>
      <c r="C2" s="247"/>
      <c r="D2" s="271"/>
      <c r="E2" s="277" t="s">
        <v>65</v>
      </c>
      <c r="F2" s="278"/>
      <c r="G2" s="278"/>
      <c r="H2" s="278"/>
      <c r="I2" s="278"/>
      <c r="J2" s="278"/>
      <c r="K2" s="278"/>
      <c r="L2" s="278"/>
      <c r="M2" s="278"/>
      <c r="N2" s="278"/>
      <c r="O2" s="278"/>
      <c r="P2" s="278"/>
      <c r="Q2" s="278"/>
      <c r="R2" s="295" t="s">
        <v>66</v>
      </c>
      <c r="S2" s="296"/>
    </row>
    <row r="3" spans="1:21" s="23" customFormat="1" x14ac:dyDescent="0.2">
      <c r="A3" s="267"/>
      <c r="B3" s="269"/>
      <c r="C3" s="247"/>
      <c r="D3" s="271"/>
      <c r="E3" s="277"/>
      <c r="F3" s="278"/>
      <c r="G3" s="278"/>
      <c r="H3" s="278"/>
      <c r="I3" s="278"/>
      <c r="J3" s="278"/>
      <c r="K3" s="278"/>
      <c r="L3" s="278"/>
      <c r="M3" s="278"/>
      <c r="N3" s="278"/>
      <c r="O3" s="278"/>
      <c r="P3" s="278"/>
      <c r="Q3" s="278"/>
      <c r="R3" s="295"/>
      <c r="S3" s="296"/>
    </row>
    <row r="4" spans="1:21" s="23" customFormat="1" x14ac:dyDescent="0.2">
      <c r="A4" s="267"/>
      <c r="B4" s="269"/>
      <c r="C4" s="247"/>
      <c r="D4" s="271"/>
      <c r="E4" s="277"/>
      <c r="F4" s="278"/>
      <c r="G4" s="278"/>
      <c r="H4" s="278"/>
      <c r="I4" s="278"/>
      <c r="J4" s="278"/>
      <c r="K4" s="278"/>
      <c r="L4" s="278"/>
      <c r="M4" s="278"/>
      <c r="N4" s="278"/>
      <c r="O4" s="278"/>
      <c r="P4" s="278"/>
      <c r="Q4" s="278"/>
      <c r="R4" s="295"/>
      <c r="S4" s="296"/>
    </row>
    <row r="5" spans="1:21" s="23" customFormat="1" x14ac:dyDescent="0.2">
      <c r="A5" s="267"/>
      <c r="B5" s="269"/>
      <c r="C5" s="247"/>
      <c r="D5" s="271"/>
      <c r="E5" s="277"/>
      <c r="F5" s="278"/>
      <c r="G5" s="278"/>
      <c r="H5" s="278"/>
      <c r="I5" s="278"/>
      <c r="J5" s="278"/>
      <c r="K5" s="278"/>
      <c r="L5" s="278"/>
      <c r="M5" s="278"/>
      <c r="N5" s="278"/>
      <c r="O5" s="278"/>
      <c r="P5" s="278"/>
      <c r="Q5" s="278"/>
      <c r="R5" s="295"/>
      <c r="S5" s="296"/>
    </row>
    <row r="6" spans="1:21" s="23" customFormat="1" x14ac:dyDescent="0.2">
      <c r="A6" s="267"/>
      <c r="B6" s="269"/>
      <c r="C6" s="247"/>
      <c r="D6" s="271"/>
      <c r="E6" s="277"/>
      <c r="F6" s="278"/>
      <c r="G6" s="278"/>
      <c r="H6" s="278"/>
      <c r="I6" s="278"/>
      <c r="J6" s="278"/>
      <c r="K6" s="278"/>
      <c r="L6" s="278"/>
      <c r="M6" s="278"/>
      <c r="N6" s="278"/>
      <c r="O6" s="278"/>
      <c r="P6" s="278"/>
      <c r="Q6" s="278"/>
      <c r="R6" s="295"/>
      <c r="S6" s="296"/>
    </row>
    <row r="7" spans="1:21" s="23" customFormat="1" x14ac:dyDescent="0.2">
      <c r="A7" s="267"/>
      <c r="B7" s="269"/>
      <c r="C7" s="247"/>
      <c r="D7" s="271"/>
      <c r="E7" s="277"/>
      <c r="F7" s="278"/>
      <c r="G7" s="278"/>
      <c r="H7" s="278"/>
      <c r="I7" s="278"/>
      <c r="J7" s="278"/>
      <c r="K7" s="278"/>
      <c r="L7" s="278"/>
      <c r="M7" s="278"/>
      <c r="N7" s="278"/>
      <c r="O7" s="278"/>
      <c r="P7" s="278"/>
      <c r="Q7" s="278"/>
      <c r="R7" s="295"/>
      <c r="S7" s="296"/>
    </row>
    <row r="8" spans="1:21" s="23" customFormat="1" x14ac:dyDescent="0.2">
      <c r="A8" s="267"/>
      <c r="B8" s="269"/>
      <c r="C8" s="247"/>
      <c r="D8" s="271"/>
      <c r="E8" s="277"/>
      <c r="F8" s="278"/>
      <c r="G8" s="278"/>
      <c r="H8" s="278"/>
      <c r="I8" s="278"/>
      <c r="J8" s="278"/>
      <c r="K8" s="278"/>
      <c r="L8" s="278"/>
      <c r="M8" s="278"/>
      <c r="N8" s="278"/>
      <c r="O8" s="278"/>
      <c r="P8" s="278"/>
      <c r="Q8" s="278"/>
      <c r="R8" s="295"/>
      <c r="S8" s="296"/>
    </row>
    <row r="9" spans="1:21" s="23" customFormat="1" ht="15" thickBot="1" x14ac:dyDescent="0.25">
      <c r="A9" s="267"/>
      <c r="B9" s="269"/>
      <c r="C9" s="247"/>
      <c r="D9" s="271"/>
      <c r="E9" s="279"/>
      <c r="F9" s="280"/>
      <c r="G9" s="280"/>
      <c r="H9" s="280"/>
      <c r="I9" s="280"/>
      <c r="J9" s="280"/>
      <c r="K9" s="280"/>
      <c r="L9" s="280"/>
      <c r="M9" s="280"/>
      <c r="N9" s="280"/>
      <c r="O9" s="280"/>
      <c r="P9" s="280"/>
      <c r="Q9" s="280"/>
      <c r="R9" s="297"/>
      <c r="S9" s="298"/>
    </row>
    <row r="10" spans="1:21" s="23" customFormat="1" ht="27" customHeight="1" thickTop="1" thickBot="1" x14ac:dyDescent="0.25">
      <c r="A10" s="268"/>
      <c r="B10" s="248"/>
      <c r="C10" s="247"/>
      <c r="D10" s="272"/>
      <c r="E10" s="284" t="s">
        <v>88</v>
      </c>
      <c r="F10" s="284"/>
      <c r="G10" s="284"/>
      <c r="H10" s="284"/>
      <c r="I10" s="284"/>
      <c r="J10" s="284"/>
      <c r="K10" s="284"/>
      <c r="L10" s="284"/>
      <c r="M10" s="284"/>
      <c r="N10" s="284"/>
      <c r="O10" s="284"/>
      <c r="P10" s="284"/>
      <c r="Q10" s="284"/>
      <c r="R10" s="299" t="s">
        <v>223</v>
      </c>
      <c r="S10" s="300"/>
    </row>
    <row r="11" spans="1:21" s="23" customFormat="1" ht="15" thickBot="1" x14ac:dyDescent="0.25">
      <c r="A11" s="24"/>
      <c r="B11" s="24"/>
      <c r="C11" s="248"/>
      <c r="D11" s="25" t="s">
        <v>68</v>
      </c>
      <c r="E11" s="26" t="s">
        <v>74</v>
      </c>
      <c r="F11" s="26" t="s">
        <v>75</v>
      </c>
      <c r="G11" s="26" t="s">
        <v>76</v>
      </c>
      <c r="H11" s="26" t="s">
        <v>77</v>
      </c>
      <c r="I11" s="26" t="s">
        <v>78</v>
      </c>
      <c r="J11" s="26" t="s">
        <v>79</v>
      </c>
      <c r="K11" s="26" t="s">
        <v>80</v>
      </c>
      <c r="L11" s="26" t="s">
        <v>81</v>
      </c>
      <c r="M11" s="26" t="s">
        <v>82</v>
      </c>
      <c r="N11" s="26" t="s">
        <v>83</v>
      </c>
      <c r="O11" s="26" t="s">
        <v>84</v>
      </c>
      <c r="P11" s="26" t="s">
        <v>85</v>
      </c>
      <c r="Q11" s="48" t="s">
        <v>86</v>
      </c>
      <c r="R11" s="301"/>
      <c r="S11" s="302"/>
    </row>
    <row r="12" spans="1:21" ht="15" thickBot="1" x14ac:dyDescent="0.25">
      <c r="A12" s="70" t="s">
        <v>210</v>
      </c>
      <c r="B12" s="71" t="s">
        <v>211</v>
      </c>
      <c r="C12" s="33"/>
      <c r="D12" s="28"/>
      <c r="E12" s="202">
        <f>VLOOKUP($B12,[1]NUM5!$H$3:$P$177,2,FALSE)</f>
        <v>211</v>
      </c>
      <c r="F12" s="202">
        <f>VLOOKUP($B12,[1]NUM5!$H$3:$P$177,3,FALSE)</f>
        <v>40</v>
      </c>
      <c r="G12" s="202">
        <f>VLOOKUP($B12,[1]NUM5!$H$3:$P$177,4,FALSE)</f>
        <v>97</v>
      </c>
      <c r="H12" s="202">
        <f>VLOOKUP($B12,[1]NUM5!$H$3:$P$177,5,FALSE)</f>
        <v>115</v>
      </c>
      <c r="I12" s="202">
        <f>VLOOKUP($B12,[1]NUM5!$H$3:$P$177,6,FALSE)</f>
        <v>171</v>
      </c>
      <c r="J12" s="202">
        <f>VLOOKUP($B12,[1]NUM5!$H$3:$P$177,7,FALSE)</f>
        <v>173</v>
      </c>
      <c r="K12" s="202">
        <f>VLOOKUP($B12,[1]NUM5!$H$3:$P$177,8,FALSE)</f>
        <v>235</v>
      </c>
      <c r="L12" s="50"/>
      <c r="M12" s="50"/>
      <c r="N12" s="50"/>
      <c r="O12" s="50"/>
      <c r="Q12" s="30">
        <f t="shared" ref="Q12:Q15" si="0">SUM(E12:P12)</f>
        <v>1042</v>
      </c>
    </row>
    <row r="13" spans="1:21" ht="15" thickBot="1" x14ac:dyDescent="0.25">
      <c r="A13" s="70" t="s">
        <v>210</v>
      </c>
      <c r="B13" s="71" t="s">
        <v>212</v>
      </c>
      <c r="C13" s="28"/>
      <c r="D13" s="28"/>
      <c r="E13" s="202">
        <f>VLOOKUP($B13,[1]NUM5!$H$3:$P$177,2,FALSE)</f>
        <v>71</v>
      </c>
      <c r="F13" s="202">
        <f>VLOOKUP($B13,[1]NUM5!$H$3:$P$177,3,FALSE)</f>
        <v>25</v>
      </c>
      <c r="G13" s="202">
        <f>VLOOKUP($B13,[1]NUM5!$H$3:$P$177,4,FALSE)</f>
        <v>65</v>
      </c>
      <c r="H13" s="202">
        <f>VLOOKUP($B13,[1]NUM5!$H$3:$P$177,5,FALSE)</f>
        <v>86</v>
      </c>
      <c r="I13" s="202">
        <f>VLOOKUP($B13,[1]NUM5!$H$3:$P$177,6,FALSE)</f>
        <v>40</v>
      </c>
      <c r="J13" s="202">
        <f>VLOOKUP($B13,[1]NUM5!$H$3:$P$177,7,FALSE)</f>
        <v>75</v>
      </c>
      <c r="K13" s="202">
        <f>VLOOKUP($B13,[1]NUM5!$H$3:$P$177,8,FALSE)</f>
        <v>96</v>
      </c>
      <c r="L13" s="50"/>
      <c r="M13" s="50"/>
      <c r="N13" s="50"/>
      <c r="O13" s="50"/>
      <c r="Q13" s="30">
        <f t="shared" si="0"/>
        <v>458</v>
      </c>
    </row>
    <row r="14" spans="1:21" ht="15" thickBot="1" x14ac:dyDescent="0.25">
      <c r="A14" s="70" t="s">
        <v>210</v>
      </c>
      <c r="B14" s="71" t="s">
        <v>213</v>
      </c>
      <c r="C14" s="28"/>
      <c r="D14" s="28"/>
      <c r="E14" s="202">
        <f>VLOOKUP($B14,[1]NUM5!$H$3:$P$177,2,FALSE)</f>
        <v>42</v>
      </c>
      <c r="F14" s="202">
        <f>VLOOKUP($B14,[1]NUM5!$H$3:$P$177,3,FALSE)</f>
        <v>9</v>
      </c>
      <c r="G14" s="202">
        <f>VLOOKUP($B14,[1]NUM5!$H$3:$P$177,4,FALSE)</f>
        <v>18</v>
      </c>
      <c r="H14" s="202">
        <f>VLOOKUP($B14,[1]NUM5!$H$3:$P$177,5,FALSE)</f>
        <v>12</v>
      </c>
      <c r="I14" s="202">
        <f>VLOOKUP($B14,[1]NUM5!$H$3:$P$177,6,FALSE)</f>
        <v>30</v>
      </c>
      <c r="J14" s="202">
        <f>VLOOKUP($B14,[1]NUM5!$H$3:$P$177,7,FALSE)</f>
        <v>12</v>
      </c>
      <c r="K14" s="202">
        <f>VLOOKUP($B14,[1]NUM5!$H$3:$P$177,8,FALSE)</f>
        <v>46</v>
      </c>
      <c r="L14" s="50"/>
      <c r="M14" s="50"/>
      <c r="N14" s="50"/>
      <c r="O14" s="50"/>
      <c r="Q14" s="30">
        <f t="shared" si="0"/>
        <v>169</v>
      </c>
      <c r="U14" s="51"/>
    </row>
    <row r="15" spans="1:21" ht="15" thickBot="1" x14ac:dyDescent="0.25">
      <c r="A15" s="70" t="s">
        <v>210</v>
      </c>
      <c r="B15" s="71" t="s">
        <v>214</v>
      </c>
      <c r="C15" s="28"/>
      <c r="D15" s="28"/>
      <c r="E15" s="202">
        <f>VLOOKUP($B15,[1]NUM5!$H$3:$P$177,2,FALSE)</f>
        <v>68</v>
      </c>
      <c r="F15" s="202">
        <f>VLOOKUP($B15,[1]NUM5!$H$3:$P$177,3,FALSE)</f>
        <v>24</v>
      </c>
      <c r="G15" s="202">
        <f>VLOOKUP($B15,[1]NUM5!$H$3:$P$177,4,FALSE)</f>
        <v>57</v>
      </c>
      <c r="H15" s="202">
        <f>VLOOKUP($B15,[1]NUM5!$H$3:$P$177,5,FALSE)</f>
        <v>20</v>
      </c>
      <c r="I15" s="202">
        <f>VLOOKUP($B15,[1]NUM5!$H$3:$P$177,6,FALSE)</f>
        <v>28</v>
      </c>
      <c r="J15" s="202">
        <f>VLOOKUP($B15,[1]NUM5!$H$3:$P$177,7,FALSE)</f>
        <v>59</v>
      </c>
      <c r="K15" s="202">
        <f>VLOOKUP($B15,[1]NUM5!$H$3:$P$177,8,FALSE)</f>
        <v>44</v>
      </c>
      <c r="L15" s="50"/>
      <c r="M15" s="50"/>
      <c r="N15" s="50"/>
      <c r="O15" s="50"/>
      <c r="Q15" s="30">
        <f t="shared" si="0"/>
        <v>300</v>
      </c>
    </row>
    <row r="16" spans="1:21" ht="15" customHeight="1" thickBot="1" x14ac:dyDescent="0.25">
      <c r="A16" s="240" t="s">
        <v>215</v>
      </c>
      <c r="B16" s="241"/>
      <c r="C16" s="34">
        <f>+D16/Metas!I45</f>
        <v>0.90747782002534838</v>
      </c>
      <c r="D16" s="52">
        <f>+Q16/R16</f>
        <v>0.49911280101394168</v>
      </c>
      <c r="E16" s="53">
        <f>SUM(E12:E15)</f>
        <v>392</v>
      </c>
      <c r="F16" s="53">
        <f>SUM(F12:F15)</f>
        <v>98</v>
      </c>
      <c r="G16" s="53">
        <f>SUM(G12:G15)</f>
        <v>237</v>
      </c>
      <c r="H16" s="53">
        <f>SUM(H12:H15)</f>
        <v>233</v>
      </c>
      <c r="I16" s="53">
        <f t="shared" ref="I16:Q16" si="1">SUM(I12:I15)</f>
        <v>269</v>
      </c>
      <c r="J16" s="53">
        <f t="shared" si="1"/>
        <v>319</v>
      </c>
      <c r="K16" s="53">
        <f t="shared" si="1"/>
        <v>421</v>
      </c>
      <c r="L16" s="53">
        <f t="shared" si="1"/>
        <v>0</v>
      </c>
      <c r="M16" s="53">
        <f t="shared" si="1"/>
        <v>0</v>
      </c>
      <c r="N16" s="53">
        <f t="shared" si="1"/>
        <v>0</v>
      </c>
      <c r="O16" s="53">
        <f t="shared" si="1"/>
        <v>0</v>
      </c>
      <c r="P16" s="53">
        <f t="shared" si="1"/>
        <v>0</v>
      </c>
      <c r="Q16" s="54">
        <f t="shared" si="1"/>
        <v>1969</v>
      </c>
      <c r="R16" s="288">
        <v>3945</v>
      </c>
      <c r="S16" s="289"/>
      <c r="T16" s="55"/>
    </row>
    <row r="17" spans="1:19" ht="15" thickBot="1" x14ac:dyDescent="0.25">
      <c r="A17" s="70" t="s">
        <v>216</v>
      </c>
      <c r="B17" s="71" t="s">
        <v>217</v>
      </c>
      <c r="C17" s="28"/>
      <c r="D17" s="56"/>
      <c r="E17" s="202">
        <f>VLOOKUP($B17,[1]NUM5!$H$3:$P$177,2,FALSE)</f>
        <v>192</v>
      </c>
      <c r="F17" s="202">
        <f>VLOOKUP($B17,[1]NUM5!$H$3:$P$177,3,FALSE)</f>
        <v>264</v>
      </c>
      <c r="G17" s="202">
        <f>VLOOKUP($B17,[1]NUM5!$H$3:$P$177,4,FALSE)</f>
        <v>286</v>
      </c>
      <c r="H17" s="202">
        <f>VLOOKUP($B17,[1]NUM5!$H$3:$P$177,5,FALSE)</f>
        <v>154</v>
      </c>
      <c r="I17" s="202">
        <f>VLOOKUP($B17,[1]NUM5!$H$3:$P$177,6,FALSE)</f>
        <v>234</v>
      </c>
      <c r="J17" s="202">
        <f>VLOOKUP($B17,[1]NUM5!$H$3:$P$177,7,FALSE)</f>
        <v>279</v>
      </c>
      <c r="K17" s="202">
        <f>VLOOKUP($B17,[1]NUM5!$H$3:$P$177,8,FALSE)</f>
        <v>232</v>
      </c>
      <c r="L17" s="49"/>
      <c r="M17" s="49"/>
      <c r="N17" s="49"/>
      <c r="O17" s="49"/>
      <c r="Q17" s="30">
        <f t="shared" ref="Q17:Q20" si="2">SUM(E17:P17)</f>
        <v>1641</v>
      </c>
    </row>
    <row r="18" spans="1:19" ht="15" thickBot="1" x14ac:dyDescent="0.25">
      <c r="A18" s="70" t="s">
        <v>216</v>
      </c>
      <c r="B18" s="71" t="s">
        <v>218</v>
      </c>
      <c r="C18" s="28"/>
      <c r="D18" s="56"/>
      <c r="E18" s="202">
        <f>VLOOKUP($B18,[1]NUM5!$H$3:$P$177,2,FALSE)</f>
        <v>42</v>
      </c>
      <c r="F18" s="202">
        <f>VLOOKUP($B18,[1]NUM5!$H$3:$P$177,3,FALSE)</f>
        <v>68</v>
      </c>
      <c r="G18" s="202">
        <f>VLOOKUP($B18,[1]NUM5!$H$3:$P$177,4,FALSE)</f>
        <v>47</v>
      </c>
      <c r="H18" s="202">
        <f>VLOOKUP($B18,[1]NUM5!$H$3:$P$177,5,FALSE)</f>
        <v>56</v>
      </c>
      <c r="I18" s="202">
        <f>VLOOKUP($B18,[1]NUM5!$H$3:$P$177,6,FALSE)</f>
        <v>24</v>
      </c>
      <c r="J18" s="202">
        <f>VLOOKUP($B18,[1]NUM5!$H$3:$P$177,7,FALSE)</f>
        <v>69</v>
      </c>
      <c r="K18" s="202">
        <f>VLOOKUP($B18,[1]NUM5!$H$3:$P$177,8,FALSE)</f>
        <v>49</v>
      </c>
      <c r="L18" s="49"/>
      <c r="M18" s="49"/>
      <c r="N18" s="49"/>
      <c r="O18" s="49"/>
      <c r="Q18" s="30">
        <f t="shared" si="2"/>
        <v>355</v>
      </c>
    </row>
    <row r="19" spans="1:19" ht="15" thickBot="1" x14ac:dyDescent="0.25">
      <c r="A19" s="70" t="s">
        <v>216</v>
      </c>
      <c r="B19" s="71" t="s">
        <v>219</v>
      </c>
      <c r="C19" s="28"/>
      <c r="D19" s="56"/>
      <c r="E19" s="202">
        <f>VLOOKUP($B19,[1]NUM5!$H$3:$P$177,2,FALSE)</f>
        <v>20</v>
      </c>
      <c r="F19" s="202">
        <f>VLOOKUP($B19,[1]NUM5!$H$3:$P$177,3,FALSE)</f>
        <v>32</v>
      </c>
      <c r="G19" s="202">
        <f>VLOOKUP($B19,[1]NUM5!$H$3:$P$177,4,FALSE)</f>
        <v>47</v>
      </c>
      <c r="H19" s="202">
        <f>VLOOKUP($B19,[1]NUM5!$H$3:$P$177,5,FALSE)</f>
        <v>20</v>
      </c>
      <c r="I19" s="202">
        <f>VLOOKUP($B19,[1]NUM5!$H$3:$P$177,6,FALSE)</f>
        <v>18</v>
      </c>
      <c r="J19" s="202">
        <f>VLOOKUP($B19,[1]NUM5!$H$3:$P$177,7,FALSE)</f>
        <v>40</v>
      </c>
      <c r="K19" s="202">
        <f>VLOOKUP($B19,[1]NUM5!$H$3:$P$177,8,FALSE)</f>
        <v>41</v>
      </c>
      <c r="L19" s="49"/>
      <c r="M19" s="49"/>
      <c r="N19" s="49"/>
      <c r="O19" s="49"/>
      <c r="Q19" s="30">
        <f t="shared" si="2"/>
        <v>218</v>
      </c>
    </row>
    <row r="20" spans="1:19" ht="15" thickBot="1" x14ac:dyDescent="0.25">
      <c r="A20" s="70" t="s">
        <v>216</v>
      </c>
      <c r="B20" s="71" t="s">
        <v>220</v>
      </c>
      <c r="C20" s="28"/>
      <c r="D20" s="56"/>
      <c r="E20" s="202">
        <f>VLOOKUP($B20,[1]NUM5!$H$3:$P$177,2,FALSE)</f>
        <v>36</v>
      </c>
      <c r="F20" s="202">
        <f>VLOOKUP($B20,[1]NUM5!$H$3:$P$177,3,FALSE)</f>
        <v>82</v>
      </c>
      <c r="G20" s="202">
        <f>VLOOKUP($B20,[1]NUM5!$H$3:$P$177,4,FALSE)</f>
        <v>96</v>
      </c>
      <c r="H20" s="202">
        <f>VLOOKUP($B20,[1]NUM5!$H$3:$P$177,5,FALSE)</f>
        <v>41</v>
      </c>
      <c r="I20" s="202">
        <f>VLOOKUP($B20,[1]NUM5!$H$3:$P$177,6,FALSE)</f>
        <v>67</v>
      </c>
      <c r="J20" s="202">
        <f>VLOOKUP($B20,[1]NUM5!$H$3:$P$177,7,FALSE)</f>
        <v>82</v>
      </c>
      <c r="K20" s="202">
        <f>VLOOKUP($B20,[1]NUM5!$H$3:$P$177,8,FALSE)</f>
        <v>79</v>
      </c>
      <c r="L20" s="49"/>
      <c r="M20" s="49"/>
      <c r="N20" s="49"/>
      <c r="O20" s="49"/>
      <c r="Q20" s="30">
        <f t="shared" si="2"/>
        <v>483</v>
      </c>
    </row>
    <row r="21" spans="1:19" s="57" customFormat="1" ht="15" customHeight="1" thickBot="1" x14ac:dyDescent="0.25">
      <c r="A21" s="240" t="s">
        <v>221</v>
      </c>
      <c r="B21" s="241"/>
      <c r="C21" s="34">
        <f>+D21/Metas!I44</f>
        <v>0.96170303808301238</v>
      </c>
      <c r="D21" s="52">
        <f>+Q21/R21</f>
        <v>0.57702182284980741</v>
      </c>
      <c r="E21" s="54">
        <f>SUM(E17:E20)</f>
        <v>290</v>
      </c>
      <c r="F21" s="54">
        <f t="shared" ref="F21:Q21" si="3">SUM(F17:F20)</f>
        <v>446</v>
      </c>
      <c r="G21" s="54">
        <f t="shared" si="3"/>
        <v>476</v>
      </c>
      <c r="H21" s="54">
        <f t="shared" si="3"/>
        <v>271</v>
      </c>
      <c r="I21" s="54">
        <f t="shared" si="3"/>
        <v>343</v>
      </c>
      <c r="J21" s="54">
        <f t="shared" si="3"/>
        <v>470</v>
      </c>
      <c r="K21" s="54">
        <f t="shared" si="3"/>
        <v>401</v>
      </c>
      <c r="L21" s="54">
        <f t="shared" si="3"/>
        <v>0</v>
      </c>
      <c r="M21" s="54">
        <f t="shared" si="3"/>
        <v>0</v>
      </c>
      <c r="N21" s="54">
        <f t="shared" si="3"/>
        <v>0</v>
      </c>
      <c r="O21" s="54">
        <f t="shared" si="3"/>
        <v>0</v>
      </c>
      <c r="P21" s="54">
        <f t="shared" si="3"/>
        <v>0</v>
      </c>
      <c r="Q21" s="54">
        <f t="shared" si="3"/>
        <v>2697</v>
      </c>
      <c r="R21" s="290">
        <v>4674</v>
      </c>
      <c r="S21" s="291"/>
    </row>
    <row r="22" spans="1:19" x14ac:dyDescent="0.2">
      <c r="B22" s="41" t="s">
        <v>209</v>
      </c>
      <c r="C22" s="42"/>
      <c r="D22" s="43"/>
      <c r="R22" s="287"/>
      <c r="S22" s="287"/>
    </row>
    <row r="23" spans="1:19" x14ac:dyDescent="0.2">
      <c r="C23" s="45"/>
      <c r="D23" s="46"/>
    </row>
  </sheetData>
  <mergeCells count="14">
    <mergeCell ref="A1:A10"/>
    <mergeCell ref="B1:B10"/>
    <mergeCell ref="C1:C11"/>
    <mergeCell ref="D1:D10"/>
    <mergeCell ref="E1:S1"/>
    <mergeCell ref="E2:Q9"/>
    <mergeCell ref="R2:S9"/>
    <mergeCell ref="E10:Q10"/>
    <mergeCell ref="R10:S11"/>
    <mergeCell ref="R22:S22"/>
    <mergeCell ref="A16:B16"/>
    <mergeCell ref="R16:S16"/>
    <mergeCell ref="A21:B21"/>
    <mergeCell ref="R21:S2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D23"/>
  <sheetViews>
    <sheetView zoomScale="90" zoomScaleNormal="90" workbookViewId="0">
      <pane xSplit="2" ySplit="11" topLeftCell="C12" activePane="bottomRight" state="frozen"/>
      <selection activeCell="C1" sqref="C1:C1048576"/>
      <selection pane="topRight" activeCell="C1" sqref="C1:C1048576"/>
      <selection pane="bottomLeft" activeCell="C1" sqref="C1:C1048576"/>
      <selection pane="bottomRight" activeCell="C12" sqref="C12"/>
    </sheetView>
  </sheetViews>
  <sheetFormatPr baseColWidth="10" defaultRowHeight="14.25" x14ac:dyDescent="0.2"/>
  <cols>
    <col min="1" max="1" width="26" style="27" bestFit="1" customWidth="1"/>
    <col min="2" max="2" width="50.28515625" style="27" bestFit="1" customWidth="1"/>
    <col min="3" max="3" width="14.42578125" style="31" customWidth="1"/>
    <col min="4" max="4" width="11.5703125" style="61" bestFit="1" customWidth="1"/>
    <col min="5" max="5" width="12.5703125" style="47" bestFit="1" customWidth="1"/>
    <col min="6" max="7" width="11.140625" style="47" bestFit="1" customWidth="1"/>
    <col min="8" max="10" width="6.28515625" style="47" bestFit="1" customWidth="1"/>
    <col min="11" max="11" width="7.42578125" style="47" bestFit="1" customWidth="1"/>
    <col min="12" max="12" width="8.42578125" style="47" customWidth="1"/>
    <col min="13" max="13" width="9" style="47" customWidth="1"/>
    <col min="14" max="14" width="8.28515625" style="47" customWidth="1"/>
    <col min="15" max="15" width="9.140625" style="47" customWidth="1"/>
    <col min="16" max="16" width="8.28515625" style="47" customWidth="1"/>
    <col min="17" max="17" width="11.140625" style="47" bestFit="1" customWidth="1"/>
    <col min="18" max="18" width="9.7109375" style="47" bestFit="1" customWidth="1"/>
    <col min="19" max="20" width="10.5703125" style="47" bestFit="1" customWidth="1"/>
    <col min="21" max="23" width="8.7109375" style="47" bestFit="1" customWidth="1"/>
    <col min="24" max="24" width="6.28515625" style="47" bestFit="1" customWidth="1"/>
    <col min="25" max="25" width="10.28515625" style="47" customWidth="1"/>
    <col min="26" max="26" width="7.140625" style="47" customWidth="1"/>
    <col min="27" max="27" width="7.42578125" style="47" customWidth="1"/>
    <col min="28" max="28" width="8.5703125" style="47" customWidth="1"/>
    <col min="29" max="29" width="7.5703125" style="47" customWidth="1"/>
    <col min="30" max="30" width="12.5703125" style="47" bestFit="1" customWidth="1"/>
    <col min="31" max="16384" width="11.42578125" style="31"/>
  </cols>
  <sheetData>
    <row r="1" spans="1:30" s="23" customFormat="1" ht="79.5" customHeight="1" thickTop="1" thickBot="1" x14ac:dyDescent="0.25">
      <c r="A1" s="266" t="s">
        <v>0</v>
      </c>
      <c r="B1" s="246" t="s">
        <v>61</v>
      </c>
      <c r="C1" s="246" t="s">
        <v>62</v>
      </c>
      <c r="D1" s="303" t="s">
        <v>63</v>
      </c>
      <c r="E1" s="292" t="s">
        <v>89</v>
      </c>
      <c r="F1" s="293"/>
      <c r="G1" s="293"/>
      <c r="H1" s="293"/>
      <c r="I1" s="293"/>
      <c r="J1" s="293"/>
      <c r="K1" s="293"/>
      <c r="L1" s="293"/>
      <c r="M1" s="293"/>
      <c r="N1" s="293"/>
      <c r="O1" s="293"/>
      <c r="P1" s="293"/>
      <c r="Q1" s="293"/>
      <c r="R1" s="293"/>
      <c r="S1" s="293"/>
      <c r="T1" s="293"/>
      <c r="U1" s="293"/>
      <c r="V1" s="293"/>
      <c r="W1" s="293"/>
      <c r="X1" s="293"/>
      <c r="Y1" s="293"/>
      <c r="Z1" s="293"/>
      <c r="AA1" s="293"/>
      <c r="AB1" s="293"/>
      <c r="AC1" s="293"/>
      <c r="AD1" s="294"/>
    </row>
    <row r="2" spans="1:30" s="23" customFormat="1" ht="15" customHeight="1" thickTop="1" x14ac:dyDescent="0.2">
      <c r="A2" s="267"/>
      <c r="B2" s="269"/>
      <c r="C2" s="247"/>
      <c r="D2" s="304"/>
      <c r="E2" s="277" t="s">
        <v>65</v>
      </c>
      <c r="F2" s="278"/>
      <c r="G2" s="278"/>
      <c r="H2" s="278"/>
      <c r="I2" s="278"/>
      <c r="J2" s="278"/>
      <c r="K2" s="278"/>
      <c r="L2" s="278"/>
      <c r="M2" s="278"/>
      <c r="N2" s="278"/>
      <c r="O2" s="278"/>
      <c r="P2" s="278"/>
      <c r="Q2" s="278"/>
      <c r="R2" s="277" t="s">
        <v>66</v>
      </c>
      <c r="S2" s="278"/>
      <c r="T2" s="278"/>
      <c r="U2" s="278"/>
      <c r="V2" s="278"/>
      <c r="W2" s="278"/>
      <c r="X2" s="278"/>
      <c r="Y2" s="278"/>
      <c r="Z2" s="278"/>
      <c r="AA2" s="278"/>
      <c r="AB2" s="278"/>
      <c r="AC2" s="278"/>
      <c r="AD2" s="282"/>
    </row>
    <row r="3" spans="1:30" s="23" customFormat="1" ht="15" customHeight="1" x14ac:dyDescent="0.2">
      <c r="A3" s="267"/>
      <c r="B3" s="269"/>
      <c r="C3" s="247"/>
      <c r="D3" s="304"/>
      <c r="E3" s="277"/>
      <c r="F3" s="278"/>
      <c r="G3" s="278"/>
      <c r="H3" s="278"/>
      <c r="I3" s="278"/>
      <c r="J3" s="278"/>
      <c r="K3" s="278"/>
      <c r="L3" s="278"/>
      <c r="M3" s="278"/>
      <c r="N3" s="278"/>
      <c r="O3" s="278"/>
      <c r="P3" s="278"/>
      <c r="Q3" s="278"/>
      <c r="R3" s="277"/>
      <c r="S3" s="278"/>
      <c r="T3" s="278"/>
      <c r="U3" s="278"/>
      <c r="V3" s="278"/>
      <c r="W3" s="278"/>
      <c r="X3" s="278"/>
      <c r="Y3" s="278"/>
      <c r="Z3" s="278"/>
      <c r="AA3" s="278"/>
      <c r="AB3" s="278"/>
      <c r="AC3" s="278"/>
      <c r="AD3" s="282"/>
    </row>
    <row r="4" spans="1:30" s="23" customFormat="1" ht="15" customHeight="1" x14ac:dyDescent="0.2">
      <c r="A4" s="267"/>
      <c r="B4" s="269"/>
      <c r="C4" s="247"/>
      <c r="D4" s="304"/>
      <c r="E4" s="277"/>
      <c r="F4" s="278"/>
      <c r="G4" s="278"/>
      <c r="H4" s="278"/>
      <c r="I4" s="278"/>
      <c r="J4" s="278"/>
      <c r="K4" s="278"/>
      <c r="L4" s="278"/>
      <c r="M4" s="278"/>
      <c r="N4" s="278"/>
      <c r="O4" s="278"/>
      <c r="P4" s="278"/>
      <c r="Q4" s="278"/>
      <c r="R4" s="277"/>
      <c r="S4" s="278"/>
      <c r="T4" s="278"/>
      <c r="U4" s="278"/>
      <c r="V4" s="278"/>
      <c r="W4" s="278"/>
      <c r="X4" s="278"/>
      <c r="Y4" s="278"/>
      <c r="Z4" s="278"/>
      <c r="AA4" s="278"/>
      <c r="AB4" s="278"/>
      <c r="AC4" s="278"/>
      <c r="AD4" s="282"/>
    </row>
    <row r="5" spans="1:30" s="23" customFormat="1" ht="15" customHeight="1" x14ac:dyDescent="0.2">
      <c r="A5" s="267"/>
      <c r="B5" s="269"/>
      <c r="C5" s="247"/>
      <c r="D5" s="304"/>
      <c r="E5" s="277"/>
      <c r="F5" s="278"/>
      <c r="G5" s="278"/>
      <c r="H5" s="278"/>
      <c r="I5" s="278"/>
      <c r="J5" s="278"/>
      <c r="K5" s="278"/>
      <c r="L5" s="278"/>
      <c r="M5" s="278"/>
      <c r="N5" s="278"/>
      <c r="O5" s="278"/>
      <c r="P5" s="278"/>
      <c r="Q5" s="278"/>
      <c r="R5" s="277"/>
      <c r="S5" s="278"/>
      <c r="T5" s="278"/>
      <c r="U5" s="278"/>
      <c r="V5" s="278"/>
      <c r="W5" s="278"/>
      <c r="X5" s="278"/>
      <c r="Y5" s="278"/>
      <c r="Z5" s="278"/>
      <c r="AA5" s="278"/>
      <c r="AB5" s="278"/>
      <c r="AC5" s="278"/>
      <c r="AD5" s="282"/>
    </row>
    <row r="6" spans="1:30" s="23" customFormat="1" ht="15" customHeight="1" x14ac:dyDescent="0.2">
      <c r="A6" s="267"/>
      <c r="B6" s="269"/>
      <c r="C6" s="247"/>
      <c r="D6" s="304"/>
      <c r="E6" s="277"/>
      <c r="F6" s="278"/>
      <c r="G6" s="278"/>
      <c r="H6" s="278"/>
      <c r="I6" s="278"/>
      <c r="J6" s="278"/>
      <c r="K6" s="278"/>
      <c r="L6" s="278"/>
      <c r="M6" s="278"/>
      <c r="N6" s="278"/>
      <c r="O6" s="278"/>
      <c r="P6" s="278"/>
      <c r="Q6" s="278"/>
      <c r="R6" s="277"/>
      <c r="S6" s="278"/>
      <c r="T6" s="278"/>
      <c r="U6" s="278"/>
      <c r="V6" s="278"/>
      <c r="W6" s="278"/>
      <c r="X6" s="278"/>
      <c r="Y6" s="278"/>
      <c r="Z6" s="278"/>
      <c r="AA6" s="278"/>
      <c r="AB6" s="278"/>
      <c r="AC6" s="278"/>
      <c r="AD6" s="282"/>
    </row>
    <row r="7" spans="1:30" s="23" customFormat="1" ht="15" customHeight="1" x14ac:dyDescent="0.2">
      <c r="A7" s="267"/>
      <c r="B7" s="269"/>
      <c r="C7" s="247"/>
      <c r="D7" s="304"/>
      <c r="E7" s="277"/>
      <c r="F7" s="278"/>
      <c r="G7" s="278"/>
      <c r="H7" s="278"/>
      <c r="I7" s="278"/>
      <c r="J7" s="278"/>
      <c r="K7" s="278"/>
      <c r="L7" s="278"/>
      <c r="M7" s="278"/>
      <c r="N7" s="278"/>
      <c r="O7" s="278"/>
      <c r="P7" s="278"/>
      <c r="Q7" s="278"/>
      <c r="R7" s="277"/>
      <c r="S7" s="278"/>
      <c r="T7" s="278"/>
      <c r="U7" s="278"/>
      <c r="V7" s="278"/>
      <c r="W7" s="278"/>
      <c r="X7" s="278"/>
      <c r="Y7" s="278"/>
      <c r="Z7" s="278"/>
      <c r="AA7" s="278"/>
      <c r="AB7" s="278"/>
      <c r="AC7" s="278"/>
      <c r="AD7" s="282"/>
    </row>
    <row r="8" spans="1:30" s="23" customFormat="1" ht="15" customHeight="1" x14ac:dyDescent="0.2">
      <c r="A8" s="267"/>
      <c r="B8" s="269"/>
      <c r="C8" s="247"/>
      <c r="D8" s="304"/>
      <c r="E8" s="277"/>
      <c r="F8" s="278"/>
      <c r="G8" s="278"/>
      <c r="H8" s="278"/>
      <c r="I8" s="278"/>
      <c r="J8" s="278"/>
      <c r="K8" s="278"/>
      <c r="L8" s="278"/>
      <c r="M8" s="278"/>
      <c r="N8" s="278"/>
      <c r="O8" s="278"/>
      <c r="P8" s="278"/>
      <c r="Q8" s="278"/>
      <c r="R8" s="277"/>
      <c r="S8" s="278"/>
      <c r="T8" s="278"/>
      <c r="U8" s="278"/>
      <c r="V8" s="278"/>
      <c r="W8" s="278"/>
      <c r="X8" s="278"/>
      <c r="Y8" s="278"/>
      <c r="Z8" s="278"/>
      <c r="AA8" s="278"/>
      <c r="AB8" s="278"/>
      <c r="AC8" s="278"/>
      <c r="AD8" s="282"/>
    </row>
    <row r="9" spans="1:30" s="23" customFormat="1" ht="15.75" customHeight="1" thickBot="1" x14ac:dyDescent="0.25">
      <c r="A9" s="267"/>
      <c r="B9" s="269"/>
      <c r="C9" s="247"/>
      <c r="D9" s="304"/>
      <c r="E9" s="279"/>
      <c r="F9" s="280"/>
      <c r="G9" s="280"/>
      <c r="H9" s="280"/>
      <c r="I9" s="280"/>
      <c r="J9" s="280"/>
      <c r="K9" s="280"/>
      <c r="L9" s="280"/>
      <c r="M9" s="280"/>
      <c r="N9" s="280"/>
      <c r="O9" s="280"/>
      <c r="P9" s="280"/>
      <c r="Q9" s="280"/>
      <c r="R9" s="279"/>
      <c r="S9" s="280"/>
      <c r="T9" s="280"/>
      <c r="U9" s="280"/>
      <c r="V9" s="280"/>
      <c r="W9" s="280"/>
      <c r="X9" s="280"/>
      <c r="Y9" s="280"/>
      <c r="Z9" s="280"/>
      <c r="AA9" s="280"/>
      <c r="AB9" s="280"/>
      <c r="AC9" s="280"/>
      <c r="AD9" s="283"/>
    </row>
    <row r="10" spans="1:30" s="23" customFormat="1" ht="57.75" customHeight="1" thickBot="1" x14ac:dyDescent="0.25">
      <c r="A10" s="268"/>
      <c r="B10" s="248"/>
      <c r="C10" s="247"/>
      <c r="D10" s="305"/>
      <c r="E10" s="284" t="s">
        <v>90</v>
      </c>
      <c r="F10" s="284"/>
      <c r="G10" s="284"/>
      <c r="H10" s="284"/>
      <c r="I10" s="284"/>
      <c r="J10" s="284"/>
      <c r="K10" s="284"/>
      <c r="L10" s="284"/>
      <c r="M10" s="284"/>
      <c r="N10" s="284"/>
      <c r="O10" s="284"/>
      <c r="P10" s="284"/>
      <c r="Q10" s="284"/>
      <c r="R10" s="285" t="s">
        <v>91</v>
      </c>
      <c r="S10" s="284"/>
      <c r="T10" s="284"/>
      <c r="U10" s="284"/>
      <c r="V10" s="284"/>
      <c r="W10" s="284"/>
      <c r="X10" s="284"/>
      <c r="Y10" s="284"/>
      <c r="Z10" s="284"/>
      <c r="AA10" s="284"/>
      <c r="AB10" s="284"/>
      <c r="AC10" s="284"/>
      <c r="AD10" s="286"/>
    </row>
    <row r="11" spans="1:30" s="23" customFormat="1" ht="33" thickBot="1" x14ac:dyDescent="0.25">
      <c r="A11" s="24"/>
      <c r="B11" s="24"/>
      <c r="C11" s="248"/>
      <c r="D11" s="58" t="s">
        <v>68</v>
      </c>
      <c r="E11" s="26" t="s">
        <v>74</v>
      </c>
      <c r="F11" s="26" t="s">
        <v>75</v>
      </c>
      <c r="G11" s="26" t="s">
        <v>76</v>
      </c>
      <c r="H11" s="26" t="s">
        <v>77</v>
      </c>
      <c r="I11" s="26" t="s">
        <v>78</v>
      </c>
      <c r="J11" s="26" t="s">
        <v>79</v>
      </c>
      <c r="K11" s="26" t="s">
        <v>80</v>
      </c>
      <c r="L11" s="26" t="s">
        <v>81</v>
      </c>
      <c r="M11" s="26" t="s">
        <v>82</v>
      </c>
      <c r="N11" s="26" t="s">
        <v>83</v>
      </c>
      <c r="O11" s="26" t="s">
        <v>84</v>
      </c>
      <c r="P11" s="26" t="s">
        <v>85</v>
      </c>
      <c r="Q11" s="26" t="s">
        <v>86</v>
      </c>
      <c r="R11" s="26" t="s">
        <v>74</v>
      </c>
      <c r="S11" s="26" t="s">
        <v>75</v>
      </c>
      <c r="T11" s="26" t="s">
        <v>76</v>
      </c>
      <c r="U11" s="26" t="s">
        <v>77</v>
      </c>
      <c r="V11" s="26" t="s">
        <v>78</v>
      </c>
      <c r="W11" s="26" t="s">
        <v>79</v>
      </c>
      <c r="X11" s="26" t="s">
        <v>80</v>
      </c>
      <c r="Y11" s="26" t="s">
        <v>81</v>
      </c>
      <c r="Z11" s="26" t="s">
        <v>82</v>
      </c>
      <c r="AA11" s="26" t="s">
        <v>83</v>
      </c>
      <c r="AB11" s="26" t="s">
        <v>84</v>
      </c>
      <c r="AC11" s="26" t="s">
        <v>85</v>
      </c>
      <c r="AD11" s="26" t="s">
        <v>86</v>
      </c>
    </row>
    <row r="12" spans="1:30" ht="15" thickBot="1" x14ac:dyDescent="0.25">
      <c r="A12" s="70" t="s">
        <v>210</v>
      </c>
      <c r="B12" s="71" t="s">
        <v>211</v>
      </c>
      <c r="C12" s="33"/>
      <c r="D12" s="59"/>
      <c r="E12" s="202">
        <f>IFERROR(VLOOKUP($B12,[1]NUM6!$H$3:$P$155,2,FALSE),0)</f>
        <v>34</v>
      </c>
      <c r="F12" s="202">
        <f>IFERROR(VLOOKUP($B12,[1]NUM6!$H$3:$P$155,3,FALSE),0)</f>
        <v>6</v>
      </c>
      <c r="G12" s="202">
        <f>IFERROR(VLOOKUP($B12,[1]NUM6!$H$3:$P$155,4,FALSE),0)</f>
        <v>4</v>
      </c>
      <c r="H12" s="202">
        <f>IFERROR(VLOOKUP($B12,[1]NUM6!$H$3:$P$155,5,FALSE),0)</f>
        <v>0</v>
      </c>
      <c r="I12" s="202">
        <f>IFERROR(VLOOKUP($B12,[1]NUM6!$H$3:$P$155,6,FALSE),0)</f>
        <v>1</v>
      </c>
      <c r="J12" s="202">
        <f>IFERROR(VLOOKUP($B12,[1]NUM6!$H$3:$P$155,7,FALSE),0)</f>
        <v>15</v>
      </c>
      <c r="K12" s="202">
        <f>IFERROR(VLOOKUP($B12,[1]NUM6!$H$3:$P$155,8,FALSE),0)</f>
        <v>36</v>
      </c>
      <c r="L12" s="32"/>
      <c r="M12" s="32"/>
      <c r="N12" s="32"/>
      <c r="O12" s="32"/>
      <c r="P12" s="32"/>
      <c r="Q12" s="30">
        <f t="shared" ref="Q12:Q20" si="0">SUM(E12:P12)</f>
        <v>96</v>
      </c>
      <c r="R12" s="202">
        <f>VLOOKUP($B12,[1]NUM5!$H$3:$P$177,2,FALSE)</f>
        <v>211</v>
      </c>
      <c r="S12" s="202">
        <f>VLOOKUP($B12,[1]NUM5!$H$3:$P$177,3,FALSE)</f>
        <v>40</v>
      </c>
      <c r="T12" s="202">
        <f>VLOOKUP($B12,[1]NUM5!$H$3:$P$177,4,FALSE)</f>
        <v>97</v>
      </c>
      <c r="U12" s="202">
        <f>VLOOKUP($B12,[1]NUM5!$H$3:$P$177,5,FALSE)</f>
        <v>115</v>
      </c>
      <c r="V12" s="202">
        <f>VLOOKUP($B12,[1]NUM5!$H$3:$P$177,6,FALSE)</f>
        <v>171</v>
      </c>
      <c r="W12" s="202">
        <f>VLOOKUP($B12,[1]NUM5!$H$3:$P$177,7,FALSE)</f>
        <v>173</v>
      </c>
      <c r="X12" s="202">
        <f>VLOOKUP($B12,[1]NUM5!$H$3:$P$177,8,FALSE)</f>
        <v>235</v>
      </c>
      <c r="Y12" s="29"/>
      <c r="Z12" s="32"/>
      <c r="AA12" s="32"/>
      <c r="AB12" s="32"/>
      <c r="AC12" s="32"/>
      <c r="AD12" s="30">
        <f t="shared" ref="AD12:AD20" si="1">SUM(R12:AC12)</f>
        <v>1042</v>
      </c>
    </row>
    <row r="13" spans="1:30" ht="15" thickBot="1" x14ac:dyDescent="0.25">
      <c r="A13" s="70" t="s">
        <v>210</v>
      </c>
      <c r="B13" s="71" t="s">
        <v>212</v>
      </c>
      <c r="C13" s="28"/>
      <c r="D13" s="59"/>
      <c r="E13" s="202">
        <f>IFERROR(VLOOKUP($B13,[1]NUM6!$H$3:$P$155,2,FALSE),0)</f>
        <v>0</v>
      </c>
      <c r="F13" s="202">
        <f>IFERROR(VLOOKUP($B13,[1]NUM6!$H$3:$P$155,3,FALSE),0)</f>
        <v>0</v>
      </c>
      <c r="G13" s="202">
        <f>IFERROR(VLOOKUP($B13,[1]NUM6!$H$3:$P$155,4,FALSE),0)</f>
        <v>0</v>
      </c>
      <c r="H13" s="202">
        <f>IFERROR(VLOOKUP($B13,[1]NUM6!$H$3:$P$155,5,FALSE),0)</f>
        <v>0</v>
      </c>
      <c r="I13" s="202">
        <f>IFERROR(VLOOKUP($B13,[1]NUM6!$H$3:$P$155,6,FALSE),0)</f>
        <v>0</v>
      </c>
      <c r="J13" s="202">
        <f>IFERROR(VLOOKUP($B13,[1]NUM6!$H$3:$P$155,7,FALSE),0)</f>
        <v>0</v>
      </c>
      <c r="K13" s="202">
        <f>IFERROR(VLOOKUP($B13,[1]NUM6!$H$3:$P$155,8,FALSE),0)</f>
        <v>0</v>
      </c>
      <c r="L13" s="32"/>
      <c r="M13" s="32"/>
      <c r="N13" s="32"/>
      <c r="O13" s="32"/>
      <c r="P13" s="32"/>
      <c r="Q13" s="30">
        <f t="shared" si="0"/>
        <v>0</v>
      </c>
      <c r="R13" s="202">
        <f>VLOOKUP($B13,[1]NUM5!$H$3:$P$177,2,FALSE)</f>
        <v>71</v>
      </c>
      <c r="S13" s="202">
        <f>VLOOKUP($B13,[1]NUM5!$H$3:$P$177,3,FALSE)</f>
        <v>25</v>
      </c>
      <c r="T13" s="202">
        <f>VLOOKUP($B13,[1]NUM5!$H$3:$P$177,4,FALSE)</f>
        <v>65</v>
      </c>
      <c r="U13" s="202">
        <f>VLOOKUP($B13,[1]NUM5!$H$3:$P$177,5,FALSE)</f>
        <v>86</v>
      </c>
      <c r="V13" s="202">
        <f>VLOOKUP($B13,[1]NUM5!$H$3:$P$177,6,FALSE)</f>
        <v>40</v>
      </c>
      <c r="W13" s="202">
        <f>VLOOKUP($B13,[1]NUM5!$H$3:$P$177,7,FALSE)</f>
        <v>75</v>
      </c>
      <c r="X13" s="202">
        <f>VLOOKUP($B13,[1]NUM5!$H$3:$P$177,8,FALSE)</f>
        <v>96</v>
      </c>
      <c r="Y13" s="29"/>
      <c r="Z13" s="32"/>
      <c r="AA13" s="32"/>
      <c r="AB13" s="32"/>
      <c r="AC13" s="32"/>
      <c r="AD13" s="30">
        <f t="shared" si="1"/>
        <v>458</v>
      </c>
    </row>
    <row r="14" spans="1:30" ht="15" thickBot="1" x14ac:dyDescent="0.25">
      <c r="A14" s="70" t="s">
        <v>210</v>
      </c>
      <c r="B14" s="71" t="s">
        <v>213</v>
      </c>
      <c r="C14" s="28"/>
      <c r="D14" s="59"/>
      <c r="E14" s="202">
        <f>IFERROR(VLOOKUP($B14,[1]NUM6!$H$3:$P$155,2,FALSE),0)</f>
        <v>0</v>
      </c>
      <c r="F14" s="202">
        <f>IFERROR(VLOOKUP($B14,[1]NUM6!$H$3:$P$155,3,FALSE),0)</f>
        <v>0</v>
      </c>
      <c r="G14" s="202">
        <f>IFERROR(VLOOKUP($B14,[1]NUM6!$H$3:$P$155,4,FALSE),0)</f>
        <v>0</v>
      </c>
      <c r="H14" s="202">
        <f>IFERROR(VLOOKUP($B14,[1]NUM6!$H$3:$P$155,5,FALSE),0)</f>
        <v>0</v>
      </c>
      <c r="I14" s="202">
        <f>IFERROR(VLOOKUP($B14,[1]NUM6!$H$3:$P$155,6,FALSE),0)</f>
        <v>0</v>
      </c>
      <c r="J14" s="202">
        <f>IFERROR(VLOOKUP($B14,[1]NUM6!$H$3:$P$155,7,FALSE),0)</f>
        <v>0</v>
      </c>
      <c r="K14" s="202">
        <f>IFERROR(VLOOKUP($B14,[1]NUM6!$H$3:$P$155,8,FALSE),0)</f>
        <v>0</v>
      </c>
      <c r="L14" s="32"/>
      <c r="M14" s="32"/>
      <c r="N14" s="32"/>
      <c r="O14" s="32"/>
      <c r="P14" s="32"/>
      <c r="Q14" s="30">
        <f t="shared" si="0"/>
        <v>0</v>
      </c>
      <c r="R14" s="202">
        <f>VLOOKUP($B14,[1]NUM5!$H$3:$P$177,2,FALSE)</f>
        <v>42</v>
      </c>
      <c r="S14" s="202">
        <f>VLOOKUP($B14,[1]NUM5!$H$3:$P$177,3,FALSE)</f>
        <v>9</v>
      </c>
      <c r="T14" s="202">
        <f>VLOOKUP($B14,[1]NUM5!$H$3:$P$177,4,FALSE)</f>
        <v>18</v>
      </c>
      <c r="U14" s="202">
        <f>VLOOKUP($B14,[1]NUM5!$H$3:$P$177,5,FALSE)</f>
        <v>12</v>
      </c>
      <c r="V14" s="202">
        <f>VLOOKUP($B14,[1]NUM5!$H$3:$P$177,6,FALSE)</f>
        <v>30</v>
      </c>
      <c r="W14" s="202">
        <f>VLOOKUP($B14,[1]NUM5!$H$3:$P$177,7,FALSE)</f>
        <v>12</v>
      </c>
      <c r="X14" s="202">
        <f>VLOOKUP($B14,[1]NUM5!$H$3:$P$177,8,FALSE)</f>
        <v>46</v>
      </c>
      <c r="Y14" s="29"/>
      <c r="Z14" s="32"/>
      <c r="AA14" s="32"/>
      <c r="AB14" s="32"/>
      <c r="AC14" s="32"/>
      <c r="AD14" s="30">
        <f t="shared" si="1"/>
        <v>169</v>
      </c>
    </row>
    <row r="15" spans="1:30" ht="15" thickBot="1" x14ac:dyDescent="0.25">
      <c r="A15" s="70" t="s">
        <v>210</v>
      </c>
      <c r="B15" s="71" t="s">
        <v>214</v>
      </c>
      <c r="C15" s="28"/>
      <c r="D15" s="59"/>
      <c r="E15" s="202">
        <f>IFERROR(VLOOKUP($B15,[1]NUM6!$H$3:$P$155,2,FALSE),0)</f>
        <v>0</v>
      </c>
      <c r="F15" s="202">
        <f>IFERROR(VLOOKUP($B15,[1]NUM6!$H$3:$P$155,3,FALSE),0)</f>
        <v>0</v>
      </c>
      <c r="G15" s="202">
        <f>IFERROR(VLOOKUP($B15,[1]NUM6!$H$3:$P$155,4,FALSE),0)</f>
        <v>0</v>
      </c>
      <c r="H15" s="202">
        <f>IFERROR(VLOOKUP($B15,[1]NUM6!$H$3:$P$155,5,FALSE),0)</f>
        <v>0</v>
      </c>
      <c r="I15" s="202">
        <f>IFERROR(VLOOKUP($B15,[1]NUM6!$H$3:$P$155,6,FALSE),0)</f>
        <v>0</v>
      </c>
      <c r="J15" s="202">
        <f>IFERROR(VLOOKUP($B15,[1]NUM6!$H$3:$P$155,7,FALSE),0)</f>
        <v>0</v>
      </c>
      <c r="K15" s="202">
        <f>IFERROR(VLOOKUP($B15,[1]NUM6!$H$3:$P$155,8,FALSE),0)</f>
        <v>0</v>
      </c>
      <c r="L15" s="32"/>
      <c r="M15" s="32"/>
      <c r="N15" s="32"/>
      <c r="O15" s="32"/>
      <c r="P15" s="32"/>
      <c r="Q15" s="30">
        <f t="shared" si="0"/>
        <v>0</v>
      </c>
      <c r="R15" s="202">
        <f>VLOOKUP($B15,[1]NUM5!$H$3:$P$177,2,FALSE)</f>
        <v>68</v>
      </c>
      <c r="S15" s="202">
        <f>VLOOKUP($B15,[1]NUM5!$H$3:$P$177,3,FALSE)</f>
        <v>24</v>
      </c>
      <c r="T15" s="202">
        <f>VLOOKUP($B15,[1]NUM5!$H$3:$P$177,4,FALSE)</f>
        <v>57</v>
      </c>
      <c r="U15" s="202">
        <f>VLOOKUP($B15,[1]NUM5!$H$3:$P$177,5,FALSE)</f>
        <v>20</v>
      </c>
      <c r="V15" s="202">
        <f>VLOOKUP($B15,[1]NUM5!$H$3:$P$177,6,FALSE)</f>
        <v>28</v>
      </c>
      <c r="W15" s="202">
        <f>VLOOKUP($B15,[1]NUM5!$H$3:$P$177,7,FALSE)</f>
        <v>59</v>
      </c>
      <c r="X15" s="202">
        <f>VLOOKUP($B15,[1]NUM5!$H$3:$P$177,8,FALSE)</f>
        <v>44</v>
      </c>
      <c r="Y15" s="29"/>
      <c r="Z15" s="32"/>
      <c r="AA15" s="32"/>
      <c r="AB15" s="32"/>
      <c r="AC15" s="32"/>
      <c r="AD15" s="30">
        <f>SUM(R15:AC15)</f>
        <v>300</v>
      </c>
    </row>
    <row r="16" spans="1:30" ht="15" thickBot="1" x14ac:dyDescent="0.25">
      <c r="A16" s="240" t="s">
        <v>215</v>
      </c>
      <c r="B16" s="241"/>
      <c r="C16" s="34">
        <f>Metas!J45/D16</f>
        <v>2.0510416666666669</v>
      </c>
      <c r="D16" s="35">
        <f>+Q16/AD16</f>
        <v>4.8755713560182837E-2</v>
      </c>
      <c r="E16" s="36">
        <f t="shared" ref="E16:AD16" si="2">SUM(E12:E15)</f>
        <v>34</v>
      </c>
      <c r="F16" s="36">
        <f t="shared" si="2"/>
        <v>6</v>
      </c>
      <c r="G16" s="36">
        <f t="shared" si="2"/>
        <v>4</v>
      </c>
      <c r="H16" s="36">
        <f t="shared" si="2"/>
        <v>0</v>
      </c>
      <c r="I16" s="36">
        <f t="shared" si="2"/>
        <v>1</v>
      </c>
      <c r="J16" s="36">
        <f t="shared" si="2"/>
        <v>15</v>
      </c>
      <c r="K16" s="36">
        <f t="shared" si="2"/>
        <v>36</v>
      </c>
      <c r="L16" s="36">
        <f t="shared" si="2"/>
        <v>0</v>
      </c>
      <c r="M16" s="36">
        <f t="shared" si="2"/>
        <v>0</v>
      </c>
      <c r="N16" s="36">
        <f t="shared" si="2"/>
        <v>0</v>
      </c>
      <c r="O16" s="36">
        <f t="shared" si="2"/>
        <v>0</v>
      </c>
      <c r="P16" s="36">
        <f t="shared" si="2"/>
        <v>0</v>
      </c>
      <c r="Q16" s="37">
        <f t="shared" si="2"/>
        <v>96</v>
      </c>
      <c r="R16" s="36">
        <f t="shared" si="2"/>
        <v>392</v>
      </c>
      <c r="S16" s="36">
        <f t="shared" si="2"/>
        <v>98</v>
      </c>
      <c r="T16" s="36">
        <f t="shared" si="2"/>
        <v>237</v>
      </c>
      <c r="U16" s="36">
        <f t="shared" si="2"/>
        <v>233</v>
      </c>
      <c r="V16" s="36">
        <f t="shared" si="2"/>
        <v>269</v>
      </c>
      <c r="W16" s="36">
        <f t="shared" si="2"/>
        <v>319</v>
      </c>
      <c r="X16" s="36">
        <f t="shared" si="2"/>
        <v>421</v>
      </c>
      <c r="Y16" s="36">
        <f t="shared" si="2"/>
        <v>0</v>
      </c>
      <c r="Z16" s="36">
        <f t="shared" si="2"/>
        <v>0</v>
      </c>
      <c r="AA16" s="36">
        <f t="shared" si="2"/>
        <v>0</v>
      </c>
      <c r="AB16" s="36">
        <f t="shared" si="2"/>
        <v>0</v>
      </c>
      <c r="AC16" s="36">
        <f t="shared" si="2"/>
        <v>0</v>
      </c>
      <c r="AD16" s="37">
        <f t="shared" si="2"/>
        <v>1969</v>
      </c>
    </row>
    <row r="17" spans="1:30" ht="15" thickBot="1" x14ac:dyDescent="0.25">
      <c r="A17" s="70" t="s">
        <v>216</v>
      </c>
      <c r="B17" s="71" t="s">
        <v>217</v>
      </c>
      <c r="C17" s="28"/>
      <c r="D17" s="59"/>
      <c r="E17" s="202">
        <f>IFERROR(VLOOKUP($B17,[1]NUM6!$H$3:$P$155,2,FALSE),0)</f>
        <v>74</v>
      </c>
      <c r="F17" s="202">
        <f>IFERROR(VLOOKUP($B17,[1]NUM6!$H$3:$P$155,3,FALSE),0)</f>
        <v>75</v>
      </c>
      <c r="G17" s="202">
        <f>IFERROR(VLOOKUP($B17,[1]NUM6!$H$3:$P$155,4,FALSE),0)</f>
        <v>107</v>
      </c>
      <c r="H17" s="202">
        <f>IFERROR(VLOOKUP($B17,[1]NUM6!$H$3:$P$155,5,FALSE),0)</f>
        <v>43</v>
      </c>
      <c r="I17" s="202">
        <f>IFERROR(VLOOKUP($B17,[1]NUM6!$H$3:$P$155,6,FALSE),0)</f>
        <v>59</v>
      </c>
      <c r="J17" s="202">
        <f>IFERROR(VLOOKUP($B17,[1]NUM6!$H$3:$P$155,7,FALSE),0)</f>
        <v>92</v>
      </c>
      <c r="K17" s="202">
        <f>IFERROR(VLOOKUP($B17,[1]NUM6!$H$3:$P$155,8,FALSE),0)</f>
        <v>60</v>
      </c>
      <c r="L17" s="32"/>
      <c r="M17" s="32"/>
      <c r="N17" s="32"/>
      <c r="O17" s="32"/>
      <c r="P17" s="32"/>
      <c r="Q17" s="30">
        <f t="shared" si="0"/>
        <v>510</v>
      </c>
      <c r="R17" s="202">
        <f>VLOOKUP($B17,[1]NUM5!$H$3:$P$177,2,FALSE)</f>
        <v>192</v>
      </c>
      <c r="S17" s="202">
        <f>VLOOKUP($B17,[1]NUM5!$H$3:$P$177,3,FALSE)</f>
        <v>264</v>
      </c>
      <c r="T17" s="202">
        <f>VLOOKUP($B17,[1]NUM5!$H$3:$P$177,4,FALSE)</f>
        <v>286</v>
      </c>
      <c r="U17" s="202">
        <f>VLOOKUP($B17,[1]NUM5!$H$3:$P$177,5,FALSE)</f>
        <v>154</v>
      </c>
      <c r="V17" s="202">
        <f>VLOOKUP($B17,[1]NUM5!$H$3:$P$177,6,FALSE)</f>
        <v>234</v>
      </c>
      <c r="W17" s="202">
        <f>VLOOKUP($B17,[1]NUM5!$H$3:$P$177,7,FALSE)</f>
        <v>279</v>
      </c>
      <c r="X17" s="202">
        <f>VLOOKUP($B17,[1]NUM5!$H$3:$P$177,8,FALSE)</f>
        <v>232</v>
      </c>
      <c r="Y17" s="32"/>
      <c r="Z17" s="32"/>
      <c r="AA17" s="32"/>
      <c r="AB17" s="32"/>
      <c r="AC17" s="32"/>
      <c r="AD17" s="30">
        <f t="shared" si="1"/>
        <v>1641</v>
      </c>
    </row>
    <row r="18" spans="1:30" ht="15" thickBot="1" x14ac:dyDescent="0.25">
      <c r="A18" s="70" t="s">
        <v>216</v>
      </c>
      <c r="B18" s="71" t="s">
        <v>218</v>
      </c>
      <c r="C18" s="28"/>
      <c r="D18" s="59"/>
      <c r="E18" s="202">
        <f>IFERROR(VLOOKUP($B18,[1]NUM6!$H$3:$P$155,2,FALSE),0)</f>
        <v>0</v>
      </c>
      <c r="F18" s="202">
        <f>IFERROR(VLOOKUP($B18,[1]NUM6!$H$3:$P$155,3,FALSE),0)</f>
        <v>0</v>
      </c>
      <c r="G18" s="202">
        <f>IFERROR(VLOOKUP($B18,[1]NUM6!$H$3:$P$155,4,FALSE),0)</f>
        <v>0</v>
      </c>
      <c r="H18" s="202">
        <f>IFERROR(VLOOKUP($B18,[1]NUM6!$H$3:$P$155,5,FALSE),0)</f>
        <v>0</v>
      </c>
      <c r="I18" s="202">
        <f>IFERROR(VLOOKUP($B18,[1]NUM6!$H$3:$P$155,6,FALSE),0)</f>
        <v>0</v>
      </c>
      <c r="J18" s="202">
        <f>IFERROR(VLOOKUP($B18,[1]NUM6!$H$3:$P$155,7,FALSE),0)</f>
        <v>0</v>
      </c>
      <c r="K18" s="202">
        <f>IFERROR(VLOOKUP($B18,[1]NUM6!$H$3:$P$155,8,FALSE),0)</f>
        <v>0</v>
      </c>
      <c r="L18" s="32"/>
      <c r="M18" s="32"/>
      <c r="N18" s="32"/>
      <c r="O18" s="32"/>
      <c r="P18" s="32"/>
      <c r="Q18" s="30">
        <f t="shared" si="0"/>
        <v>0</v>
      </c>
      <c r="R18" s="202">
        <f>VLOOKUP($B18,[1]NUM5!$H$3:$P$177,2,FALSE)</f>
        <v>42</v>
      </c>
      <c r="S18" s="202">
        <f>VLOOKUP($B18,[1]NUM5!$H$3:$P$177,3,FALSE)</f>
        <v>68</v>
      </c>
      <c r="T18" s="202">
        <f>VLOOKUP($B18,[1]NUM5!$H$3:$P$177,4,FALSE)</f>
        <v>47</v>
      </c>
      <c r="U18" s="202">
        <f>VLOOKUP($B18,[1]NUM5!$H$3:$P$177,5,FALSE)</f>
        <v>56</v>
      </c>
      <c r="V18" s="202">
        <f>VLOOKUP($B18,[1]NUM5!$H$3:$P$177,6,FALSE)</f>
        <v>24</v>
      </c>
      <c r="W18" s="202">
        <f>VLOOKUP($B18,[1]NUM5!$H$3:$P$177,7,FALSE)</f>
        <v>69</v>
      </c>
      <c r="X18" s="202">
        <f>VLOOKUP($B18,[1]NUM5!$H$3:$P$177,8,FALSE)</f>
        <v>49</v>
      </c>
      <c r="Y18" s="32"/>
      <c r="Z18" s="32"/>
      <c r="AA18" s="32"/>
      <c r="AB18" s="32"/>
      <c r="AC18" s="32"/>
      <c r="AD18" s="30">
        <f t="shared" si="1"/>
        <v>355</v>
      </c>
    </row>
    <row r="19" spans="1:30" ht="15" thickBot="1" x14ac:dyDescent="0.25">
      <c r="A19" s="70" t="s">
        <v>216</v>
      </c>
      <c r="B19" s="71" t="s">
        <v>219</v>
      </c>
      <c r="C19" s="28"/>
      <c r="D19" s="59"/>
      <c r="E19" s="202">
        <f>IFERROR(VLOOKUP($B19,[1]NUM6!$H$3:$P$155,2,FALSE),0)</f>
        <v>0</v>
      </c>
      <c r="F19" s="202">
        <f>IFERROR(VLOOKUP($B19,[1]NUM6!$H$3:$P$155,3,FALSE),0)</f>
        <v>0</v>
      </c>
      <c r="G19" s="202">
        <f>IFERROR(VLOOKUP($B19,[1]NUM6!$H$3:$P$155,4,FALSE),0)</f>
        <v>0</v>
      </c>
      <c r="H19" s="202">
        <f>IFERROR(VLOOKUP($B19,[1]NUM6!$H$3:$P$155,5,FALSE),0)</f>
        <v>0</v>
      </c>
      <c r="I19" s="202">
        <f>IFERROR(VLOOKUP($B19,[1]NUM6!$H$3:$P$155,6,FALSE),0)</f>
        <v>0</v>
      </c>
      <c r="J19" s="202">
        <f>IFERROR(VLOOKUP($B19,[1]NUM6!$H$3:$P$155,7,FALSE),0)</f>
        <v>0</v>
      </c>
      <c r="K19" s="202">
        <f>IFERROR(VLOOKUP($B19,[1]NUM6!$H$3:$P$155,8,FALSE),0)</f>
        <v>0</v>
      </c>
      <c r="L19" s="32"/>
      <c r="M19" s="32"/>
      <c r="N19" s="32"/>
      <c r="O19" s="32"/>
      <c r="P19" s="32"/>
      <c r="Q19" s="30">
        <f t="shared" si="0"/>
        <v>0</v>
      </c>
      <c r="R19" s="202">
        <f>VLOOKUP($B19,[1]NUM5!$H$3:$P$177,2,FALSE)</f>
        <v>20</v>
      </c>
      <c r="S19" s="202">
        <f>VLOOKUP($B19,[1]NUM5!$H$3:$P$177,3,FALSE)</f>
        <v>32</v>
      </c>
      <c r="T19" s="202">
        <f>VLOOKUP($B19,[1]NUM5!$H$3:$P$177,4,FALSE)</f>
        <v>47</v>
      </c>
      <c r="U19" s="202">
        <f>VLOOKUP($B19,[1]NUM5!$H$3:$P$177,5,FALSE)</f>
        <v>20</v>
      </c>
      <c r="V19" s="202">
        <f>VLOOKUP($B19,[1]NUM5!$H$3:$P$177,6,FALSE)</f>
        <v>18</v>
      </c>
      <c r="W19" s="202">
        <f>VLOOKUP($B19,[1]NUM5!$H$3:$P$177,7,FALSE)</f>
        <v>40</v>
      </c>
      <c r="X19" s="202">
        <f>VLOOKUP($B19,[1]NUM5!$H$3:$P$177,8,FALSE)</f>
        <v>41</v>
      </c>
      <c r="Y19" s="32"/>
      <c r="Z19" s="32"/>
      <c r="AA19" s="32"/>
      <c r="AB19" s="32"/>
      <c r="AC19" s="32"/>
      <c r="AD19" s="30">
        <f t="shared" si="1"/>
        <v>218</v>
      </c>
    </row>
    <row r="20" spans="1:30" ht="15" thickBot="1" x14ac:dyDescent="0.25">
      <c r="A20" s="70" t="s">
        <v>216</v>
      </c>
      <c r="B20" s="71" t="s">
        <v>220</v>
      </c>
      <c r="C20" s="28"/>
      <c r="D20" s="59"/>
      <c r="E20" s="202">
        <f>IFERROR(VLOOKUP($B20,[1]NUM6!$H$3:$P$155,2,FALSE),0)</f>
        <v>0</v>
      </c>
      <c r="F20" s="202">
        <f>IFERROR(VLOOKUP($B20,[1]NUM6!$H$3:$P$155,3,FALSE),0)</f>
        <v>0</v>
      </c>
      <c r="G20" s="202">
        <f>IFERROR(VLOOKUP($B20,[1]NUM6!$H$3:$P$155,4,FALSE),0)</f>
        <v>0</v>
      </c>
      <c r="H20" s="202">
        <f>IFERROR(VLOOKUP($B20,[1]NUM6!$H$3:$P$155,5,FALSE),0)</f>
        <v>0</v>
      </c>
      <c r="I20" s="202">
        <f>IFERROR(VLOOKUP($B20,[1]NUM6!$H$3:$P$155,6,FALSE),0)</f>
        <v>0</v>
      </c>
      <c r="J20" s="202">
        <f>IFERROR(VLOOKUP($B20,[1]NUM6!$H$3:$P$155,7,FALSE),0)</f>
        <v>0</v>
      </c>
      <c r="K20" s="202">
        <f>IFERROR(VLOOKUP($B20,[1]NUM6!$H$3:$P$155,8,FALSE),0)</f>
        <v>0</v>
      </c>
      <c r="L20" s="32"/>
      <c r="M20" s="32"/>
      <c r="N20" s="32"/>
      <c r="O20" s="32"/>
      <c r="P20" s="32"/>
      <c r="Q20" s="30">
        <f t="shared" si="0"/>
        <v>0</v>
      </c>
      <c r="R20" s="202">
        <f>VLOOKUP($B20,[1]NUM5!$H$3:$P$177,2,FALSE)</f>
        <v>36</v>
      </c>
      <c r="S20" s="202">
        <f>VLOOKUP($B20,[1]NUM5!$H$3:$P$177,3,FALSE)</f>
        <v>82</v>
      </c>
      <c r="T20" s="202">
        <f>VLOOKUP($B20,[1]NUM5!$H$3:$P$177,4,FALSE)</f>
        <v>96</v>
      </c>
      <c r="U20" s="202">
        <f>VLOOKUP($B20,[1]NUM5!$H$3:$P$177,5,FALSE)</f>
        <v>41</v>
      </c>
      <c r="V20" s="202">
        <f>VLOOKUP($B20,[1]NUM5!$H$3:$P$177,6,FALSE)</f>
        <v>67</v>
      </c>
      <c r="W20" s="202">
        <f>VLOOKUP($B20,[1]NUM5!$H$3:$P$177,7,FALSE)</f>
        <v>82</v>
      </c>
      <c r="X20" s="202">
        <f>VLOOKUP($B20,[1]NUM5!$H$3:$P$177,8,FALSE)</f>
        <v>79</v>
      </c>
      <c r="Y20" s="32"/>
      <c r="Z20" s="32"/>
      <c r="AA20" s="32"/>
      <c r="AB20" s="32"/>
      <c r="AC20" s="32"/>
      <c r="AD20" s="30">
        <f t="shared" si="1"/>
        <v>483</v>
      </c>
    </row>
    <row r="21" spans="1:30" ht="15" thickBot="1" x14ac:dyDescent="0.25">
      <c r="A21" s="240" t="s">
        <v>221</v>
      </c>
      <c r="B21" s="241"/>
      <c r="C21" s="34">
        <f>Metas!J44/D21</f>
        <v>0.5288235294117648</v>
      </c>
      <c r="D21" s="35">
        <f>+Q21/AD21</f>
        <v>0.18909899888765294</v>
      </c>
      <c r="E21" s="38">
        <f t="shared" ref="E21:AD21" si="3">SUM(E17:E20)</f>
        <v>74</v>
      </c>
      <c r="F21" s="38">
        <f t="shared" si="3"/>
        <v>75</v>
      </c>
      <c r="G21" s="38">
        <f t="shared" si="3"/>
        <v>107</v>
      </c>
      <c r="H21" s="38">
        <f t="shared" si="3"/>
        <v>43</v>
      </c>
      <c r="I21" s="38">
        <f t="shared" si="3"/>
        <v>59</v>
      </c>
      <c r="J21" s="38">
        <f t="shared" si="3"/>
        <v>92</v>
      </c>
      <c r="K21" s="38">
        <f t="shared" si="3"/>
        <v>60</v>
      </c>
      <c r="L21" s="38">
        <f t="shared" si="3"/>
        <v>0</v>
      </c>
      <c r="M21" s="38">
        <f t="shared" si="3"/>
        <v>0</v>
      </c>
      <c r="N21" s="38">
        <f t="shared" si="3"/>
        <v>0</v>
      </c>
      <c r="O21" s="38">
        <f t="shared" si="3"/>
        <v>0</v>
      </c>
      <c r="P21" s="38">
        <f t="shared" si="3"/>
        <v>0</v>
      </c>
      <c r="Q21" s="38">
        <f t="shared" si="3"/>
        <v>510</v>
      </c>
      <c r="R21" s="38">
        <f t="shared" si="3"/>
        <v>290</v>
      </c>
      <c r="S21" s="38">
        <f t="shared" si="3"/>
        <v>446</v>
      </c>
      <c r="T21" s="38">
        <f t="shared" si="3"/>
        <v>476</v>
      </c>
      <c r="U21" s="38">
        <f t="shared" si="3"/>
        <v>271</v>
      </c>
      <c r="V21" s="38">
        <f t="shared" si="3"/>
        <v>343</v>
      </c>
      <c r="W21" s="38">
        <f t="shared" si="3"/>
        <v>470</v>
      </c>
      <c r="X21" s="38">
        <f t="shared" si="3"/>
        <v>401</v>
      </c>
      <c r="Y21" s="38">
        <f t="shared" si="3"/>
        <v>0</v>
      </c>
      <c r="Z21" s="38">
        <f t="shared" si="3"/>
        <v>0</v>
      </c>
      <c r="AA21" s="38">
        <f t="shared" si="3"/>
        <v>0</v>
      </c>
      <c r="AB21" s="38">
        <f t="shared" si="3"/>
        <v>0</v>
      </c>
      <c r="AC21" s="38">
        <f t="shared" si="3"/>
        <v>0</v>
      </c>
      <c r="AD21" s="38">
        <f t="shared" si="3"/>
        <v>2697</v>
      </c>
    </row>
    <row r="22" spans="1:30" x14ac:dyDescent="0.2">
      <c r="B22" s="41" t="s">
        <v>209</v>
      </c>
      <c r="C22" s="42"/>
      <c r="D22" s="60"/>
      <c r="E22" s="32"/>
      <c r="F22" s="32"/>
      <c r="G22" s="32"/>
      <c r="H22" s="32"/>
      <c r="I22" s="32"/>
      <c r="J22" s="32"/>
      <c r="K22" s="32"/>
      <c r="L22" s="32"/>
      <c r="M22" s="32"/>
      <c r="N22" s="32"/>
      <c r="O22" s="32"/>
      <c r="P22" s="32"/>
      <c r="R22" s="32"/>
      <c r="S22" s="32"/>
      <c r="T22" s="32"/>
      <c r="U22" s="32"/>
      <c r="V22" s="32"/>
      <c r="W22" s="32"/>
      <c r="X22" s="32"/>
      <c r="Y22" s="32"/>
      <c r="Z22" s="32"/>
      <c r="AA22" s="32"/>
      <c r="AB22" s="32"/>
      <c r="AC22" s="32"/>
    </row>
    <row r="23" spans="1:30" x14ac:dyDescent="0.2">
      <c r="C23" s="45"/>
    </row>
  </sheetData>
  <mergeCells count="11">
    <mergeCell ref="D1:D10"/>
    <mergeCell ref="E1:AD1"/>
    <mergeCell ref="E2:Q9"/>
    <mergeCell ref="R2:AD9"/>
    <mergeCell ref="E10:Q10"/>
    <mergeCell ref="R10:AD10"/>
    <mergeCell ref="A16:B16"/>
    <mergeCell ref="A21:B21"/>
    <mergeCell ref="A1:A10"/>
    <mergeCell ref="B1:B10"/>
    <mergeCell ref="C1:C1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U23"/>
  <sheetViews>
    <sheetView zoomScale="90" zoomScaleNormal="90" workbookViewId="0">
      <pane xSplit="2" ySplit="11" topLeftCell="C12" activePane="bottomRight" state="frozen"/>
      <selection activeCell="C16" sqref="C16"/>
      <selection pane="topRight" activeCell="C16" sqref="C16"/>
      <selection pane="bottomLeft" activeCell="C16" sqref="C16"/>
      <selection pane="bottomRight" activeCell="C12" sqref="C12"/>
    </sheetView>
  </sheetViews>
  <sheetFormatPr baseColWidth="10" defaultRowHeight="14.25" x14ac:dyDescent="0.2"/>
  <cols>
    <col min="1" max="1" width="22.28515625" style="27" customWidth="1"/>
    <col min="2" max="2" width="52.140625" style="27" bestFit="1" customWidth="1"/>
    <col min="3" max="3" width="14.42578125" style="31" customWidth="1"/>
    <col min="4" max="4" width="12.7109375" style="31" bestFit="1" customWidth="1"/>
    <col min="5" max="5" width="11.7109375" style="47" bestFit="1" customWidth="1"/>
    <col min="6" max="7" width="10.85546875" style="47" bestFit="1" customWidth="1"/>
    <col min="8" max="8" width="9.7109375" style="47" bestFit="1" customWidth="1"/>
    <col min="9" max="9" width="10.28515625" style="47" bestFit="1" customWidth="1"/>
    <col min="10" max="10" width="9.7109375" style="47" bestFit="1" customWidth="1"/>
    <col min="11" max="11" width="11.85546875" style="47" customWidth="1"/>
    <col min="12" max="13" width="10.28515625" style="47" bestFit="1" customWidth="1"/>
    <col min="14" max="14" width="10.85546875" style="47" customWidth="1"/>
    <col min="15" max="15" width="9.7109375" style="47" bestFit="1" customWidth="1"/>
    <col min="16" max="16" width="10.28515625" style="47" bestFit="1" customWidth="1"/>
    <col min="17" max="17" width="11.7109375" style="47" bestFit="1" customWidth="1"/>
    <col min="18" max="18" width="14.140625" style="31" customWidth="1"/>
    <col min="19" max="19" width="15.7109375" style="31" customWidth="1"/>
    <col min="20" max="16384" width="11.42578125" style="31"/>
  </cols>
  <sheetData>
    <row r="1" spans="1:21" s="23" customFormat="1" ht="73.5" customHeight="1" thickTop="1" thickBot="1" x14ac:dyDescent="0.25">
      <c r="A1" s="266" t="s">
        <v>0</v>
      </c>
      <c r="B1" s="246" t="s">
        <v>61</v>
      </c>
      <c r="C1" s="246" t="s">
        <v>62</v>
      </c>
      <c r="D1" s="270" t="s">
        <v>63</v>
      </c>
      <c r="E1" s="292" t="s">
        <v>92</v>
      </c>
      <c r="F1" s="293"/>
      <c r="G1" s="293"/>
      <c r="H1" s="293"/>
      <c r="I1" s="293"/>
      <c r="J1" s="293"/>
      <c r="K1" s="293"/>
      <c r="L1" s="293"/>
      <c r="M1" s="293"/>
      <c r="N1" s="293"/>
      <c r="O1" s="293"/>
      <c r="P1" s="293"/>
      <c r="Q1" s="293"/>
      <c r="R1" s="293"/>
      <c r="S1" s="294"/>
    </row>
    <row r="2" spans="1:21" s="23" customFormat="1" ht="15" customHeight="1" thickTop="1" x14ac:dyDescent="0.2">
      <c r="A2" s="267"/>
      <c r="B2" s="269"/>
      <c r="C2" s="247"/>
      <c r="D2" s="271"/>
      <c r="E2" s="277" t="s">
        <v>65</v>
      </c>
      <c r="F2" s="278"/>
      <c r="G2" s="278"/>
      <c r="H2" s="278"/>
      <c r="I2" s="278"/>
      <c r="J2" s="278"/>
      <c r="K2" s="278"/>
      <c r="L2" s="278"/>
      <c r="M2" s="278"/>
      <c r="N2" s="278"/>
      <c r="O2" s="278"/>
      <c r="P2" s="278"/>
      <c r="Q2" s="278"/>
      <c r="R2" s="295" t="s">
        <v>66</v>
      </c>
      <c r="S2" s="296"/>
    </row>
    <row r="3" spans="1:21" s="23" customFormat="1" ht="15" customHeight="1" x14ac:dyDescent="0.2">
      <c r="A3" s="267"/>
      <c r="B3" s="269"/>
      <c r="C3" s="247"/>
      <c r="D3" s="271"/>
      <c r="E3" s="277"/>
      <c r="F3" s="278"/>
      <c r="G3" s="278"/>
      <c r="H3" s="278"/>
      <c r="I3" s="278"/>
      <c r="J3" s="278"/>
      <c r="K3" s="278"/>
      <c r="L3" s="278"/>
      <c r="M3" s="278"/>
      <c r="N3" s="278"/>
      <c r="O3" s="278"/>
      <c r="P3" s="278"/>
      <c r="Q3" s="278"/>
      <c r="R3" s="295"/>
      <c r="S3" s="296"/>
    </row>
    <row r="4" spans="1:21" s="23" customFormat="1" ht="15" customHeight="1" x14ac:dyDescent="0.2">
      <c r="A4" s="267"/>
      <c r="B4" s="269"/>
      <c r="C4" s="247"/>
      <c r="D4" s="271"/>
      <c r="E4" s="277"/>
      <c r="F4" s="278"/>
      <c r="G4" s="278"/>
      <c r="H4" s="278"/>
      <c r="I4" s="278"/>
      <c r="J4" s="278"/>
      <c r="K4" s="278"/>
      <c r="L4" s="278"/>
      <c r="M4" s="278"/>
      <c r="N4" s="278"/>
      <c r="O4" s="278"/>
      <c r="P4" s="278"/>
      <c r="Q4" s="278"/>
      <c r="R4" s="295"/>
      <c r="S4" s="296"/>
    </row>
    <row r="5" spans="1:21" s="23" customFormat="1" ht="15" customHeight="1" x14ac:dyDescent="0.2">
      <c r="A5" s="267"/>
      <c r="B5" s="269"/>
      <c r="C5" s="247"/>
      <c r="D5" s="271"/>
      <c r="E5" s="277"/>
      <c r="F5" s="278"/>
      <c r="G5" s="278"/>
      <c r="H5" s="278"/>
      <c r="I5" s="278"/>
      <c r="J5" s="278"/>
      <c r="K5" s="278"/>
      <c r="L5" s="278"/>
      <c r="M5" s="278"/>
      <c r="N5" s="278"/>
      <c r="O5" s="278"/>
      <c r="P5" s="278"/>
      <c r="Q5" s="278"/>
      <c r="R5" s="295"/>
      <c r="S5" s="296"/>
    </row>
    <row r="6" spans="1:21" s="23" customFormat="1" ht="15" customHeight="1" x14ac:dyDescent="0.2">
      <c r="A6" s="267"/>
      <c r="B6" s="269"/>
      <c r="C6" s="247"/>
      <c r="D6" s="271"/>
      <c r="E6" s="277"/>
      <c r="F6" s="278"/>
      <c r="G6" s="278"/>
      <c r="H6" s="278"/>
      <c r="I6" s="278"/>
      <c r="J6" s="278"/>
      <c r="K6" s="278"/>
      <c r="L6" s="278"/>
      <c r="M6" s="278"/>
      <c r="N6" s="278"/>
      <c r="O6" s="278"/>
      <c r="P6" s="278"/>
      <c r="Q6" s="278"/>
      <c r="R6" s="295"/>
      <c r="S6" s="296"/>
    </row>
    <row r="7" spans="1:21" s="23" customFormat="1" ht="15" customHeight="1" x14ac:dyDescent="0.2">
      <c r="A7" s="267"/>
      <c r="B7" s="269"/>
      <c r="C7" s="247"/>
      <c r="D7" s="271"/>
      <c r="E7" s="277"/>
      <c r="F7" s="278"/>
      <c r="G7" s="278"/>
      <c r="H7" s="278"/>
      <c r="I7" s="278"/>
      <c r="J7" s="278"/>
      <c r="K7" s="278"/>
      <c r="L7" s="278"/>
      <c r="M7" s="278"/>
      <c r="N7" s="278"/>
      <c r="O7" s="278"/>
      <c r="P7" s="278"/>
      <c r="Q7" s="278"/>
      <c r="R7" s="295"/>
      <c r="S7" s="296"/>
    </row>
    <row r="8" spans="1:21" s="23" customFormat="1" ht="15" customHeight="1" x14ac:dyDescent="0.2">
      <c r="A8" s="267"/>
      <c r="B8" s="269"/>
      <c r="C8" s="247"/>
      <c r="D8" s="271"/>
      <c r="E8" s="277"/>
      <c r="F8" s="278"/>
      <c r="G8" s="278"/>
      <c r="H8" s="278"/>
      <c r="I8" s="278"/>
      <c r="J8" s="278"/>
      <c r="K8" s="278"/>
      <c r="L8" s="278"/>
      <c r="M8" s="278"/>
      <c r="N8" s="278"/>
      <c r="O8" s="278"/>
      <c r="P8" s="278"/>
      <c r="Q8" s="278"/>
      <c r="R8" s="295"/>
      <c r="S8" s="296"/>
    </row>
    <row r="9" spans="1:21" s="23" customFormat="1" ht="15.75" customHeight="1" thickBot="1" x14ac:dyDescent="0.25">
      <c r="A9" s="267"/>
      <c r="B9" s="269"/>
      <c r="C9" s="247"/>
      <c r="D9" s="271"/>
      <c r="E9" s="279"/>
      <c r="F9" s="280"/>
      <c r="G9" s="280"/>
      <c r="H9" s="280"/>
      <c r="I9" s="280"/>
      <c r="J9" s="280"/>
      <c r="K9" s="280"/>
      <c r="L9" s="280"/>
      <c r="M9" s="280"/>
      <c r="N9" s="280"/>
      <c r="O9" s="280"/>
      <c r="P9" s="280"/>
      <c r="Q9" s="280"/>
      <c r="R9" s="297"/>
      <c r="S9" s="298"/>
    </row>
    <row r="10" spans="1:21" s="23" customFormat="1" ht="57.75" customHeight="1" thickTop="1" thickBot="1" x14ac:dyDescent="0.25">
      <c r="A10" s="268"/>
      <c r="B10" s="248"/>
      <c r="C10" s="247"/>
      <c r="D10" s="272"/>
      <c r="E10" s="284" t="s">
        <v>93</v>
      </c>
      <c r="F10" s="284"/>
      <c r="G10" s="284"/>
      <c r="H10" s="284"/>
      <c r="I10" s="284"/>
      <c r="J10" s="284"/>
      <c r="K10" s="284"/>
      <c r="L10" s="284"/>
      <c r="M10" s="284"/>
      <c r="N10" s="284"/>
      <c r="O10" s="284"/>
      <c r="P10" s="284"/>
      <c r="Q10" s="284"/>
      <c r="R10" s="299" t="s">
        <v>224</v>
      </c>
      <c r="S10" s="300"/>
    </row>
    <row r="11" spans="1:21" s="23" customFormat="1" ht="15" thickBot="1" x14ac:dyDescent="0.25">
      <c r="A11" s="24"/>
      <c r="B11" s="24"/>
      <c r="C11" s="248"/>
      <c r="D11" s="25" t="s">
        <v>68</v>
      </c>
      <c r="E11" s="26" t="s">
        <v>74</v>
      </c>
      <c r="F11" s="26" t="s">
        <v>75</v>
      </c>
      <c r="G11" s="26" t="s">
        <v>76</v>
      </c>
      <c r="H11" s="26" t="s">
        <v>77</v>
      </c>
      <c r="I11" s="26" t="s">
        <v>78</v>
      </c>
      <c r="J11" s="26" t="s">
        <v>79</v>
      </c>
      <c r="K11" s="26" t="s">
        <v>80</v>
      </c>
      <c r="L11" s="26" t="s">
        <v>81</v>
      </c>
      <c r="M11" s="26" t="s">
        <v>82</v>
      </c>
      <c r="N11" s="26" t="s">
        <v>83</v>
      </c>
      <c r="O11" s="26" t="s">
        <v>84</v>
      </c>
      <c r="P11" s="26" t="s">
        <v>85</v>
      </c>
      <c r="Q11" s="48" t="s">
        <v>86</v>
      </c>
      <c r="R11" s="301"/>
      <c r="S11" s="302"/>
    </row>
    <row r="12" spans="1:21" ht="15" thickBot="1" x14ac:dyDescent="0.25">
      <c r="A12" s="70" t="s">
        <v>210</v>
      </c>
      <c r="B12" s="71" t="s">
        <v>211</v>
      </c>
      <c r="C12" s="33"/>
      <c r="D12" s="28"/>
      <c r="E12" s="202">
        <f>IFERROR(VLOOKUP($B12,[1]NUM7!$H$3:$P$164,2,FALSE),0)</f>
        <v>5</v>
      </c>
      <c r="F12" s="202">
        <f>IFERROR(VLOOKUP($B12,[1]NUM7!$H$3:$P$164,3,FALSE),0)</f>
        <v>7</v>
      </c>
      <c r="G12" s="202">
        <f>IFERROR(VLOOKUP($B12,[1]NUM7!$H$3:$P$164,4,FALSE),0)</f>
        <v>0</v>
      </c>
      <c r="H12" s="202">
        <f>IFERROR(VLOOKUP($B12,[1]NUM7!$H$3:$P$164,5,FALSE),0)</f>
        <v>4</v>
      </c>
      <c r="I12" s="202">
        <f>IFERROR(VLOOKUP($B12,[1]NUM7!$H$3:$P$164,6,FALSE),0)</f>
        <v>12</v>
      </c>
      <c r="J12" s="202">
        <f>IFERROR(VLOOKUP($B12,[1]NUM7!$H$3:$P$164,7,FALSE),0)</f>
        <v>0</v>
      </c>
      <c r="K12" s="202">
        <f>IFERROR(VLOOKUP($B12,[1]NUM7!$H$3:$P$164,8,FALSE),0)</f>
        <v>14</v>
      </c>
      <c r="L12" s="50"/>
      <c r="M12" s="50"/>
      <c r="N12" s="50"/>
      <c r="O12" s="50"/>
      <c r="Q12" s="30">
        <f t="shared" ref="Q12:Q15" si="0">SUM(E12:P12)</f>
        <v>42</v>
      </c>
    </row>
    <row r="13" spans="1:21" ht="15" thickBot="1" x14ac:dyDescent="0.25">
      <c r="A13" s="70" t="s">
        <v>210</v>
      </c>
      <c r="B13" s="71" t="s">
        <v>212</v>
      </c>
      <c r="C13" s="28"/>
      <c r="D13" s="28"/>
      <c r="E13" s="202">
        <f>IFERROR(VLOOKUP($B13,[1]NUM7!$H$3:$P$164,2,FALSE),0)</f>
        <v>2</v>
      </c>
      <c r="F13" s="202">
        <f>IFERROR(VLOOKUP($B13,[1]NUM7!$H$3:$P$164,3,FALSE),0)</f>
        <v>0</v>
      </c>
      <c r="G13" s="202">
        <f>IFERROR(VLOOKUP($B13,[1]NUM7!$H$3:$P$164,4,FALSE),0)</f>
        <v>4</v>
      </c>
      <c r="H13" s="202">
        <f>IFERROR(VLOOKUP($B13,[1]NUM7!$H$3:$P$164,5,FALSE),0)</f>
        <v>12</v>
      </c>
      <c r="I13" s="202">
        <f>IFERROR(VLOOKUP($B13,[1]NUM7!$H$3:$P$164,6,FALSE),0)</f>
        <v>0</v>
      </c>
      <c r="J13" s="202">
        <f>IFERROR(VLOOKUP($B13,[1]NUM7!$H$3:$P$164,7,FALSE),0)</f>
        <v>2</v>
      </c>
      <c r="K13" s="202">
        <f>IFERROR(VLOOKUP($B13,[1]NUM7!$H$3:$P$164,8,FALSE),0)</f>
        <v>4</v>
      </c>
      <c r="L13" s="50"/>
      <c r="M13" s="50"/>
      <c r="N13" s="50"/>
      <c r="O13" s="50"/>
      <c r="Q13" s="30">
        <f t="shared" si="0"/>
        <v>24</v>
      </c>
    </row>
    <row r="14" spans="1:21" ht="15" thickBot="1" x14ac:dyDescent="0.25">
      <c r="A14" s="70" t="s">
        <v>210</v>
      </c>
      <c r="B14" s="71" t="s">
        <v>213</v>
      </c>
      <c r="C14" s="28"/>
      <c r="D14" s="28"/>
      <c r="E14" s="202">
        <f>IFERROR(VLOOKUP($B14,[1]NUM7!$H$3:$P$164,2,FALSE),0)</f>
        <v>1</v>
      </c>
      <c r="F14" s="202">
        <f>IFERROR(VLOOKUP($B14,[1]NUM7!$H$3:$P$164,3,FALSE),0)</f>
        <v>2</v>
      </c>
      <c r="G14" s="202">
        <f>IFERROR(VLOOKUP($B14,[1]NUM7!$H$3:$P$164,4,FALSE),0)</f>
        <v>0</v>
      </c>
      <c r="H14" s="202">
        <f>IFERROR(VLOOKUP($B14,[1]NUM7!$H$3:$P$164,5,FALSE),0)</f>
        <v>7</v>
      </c>
      <c r="I14" s="202">
        <f>IFERROR(VLOOKUP($B14,[1]NUM7!$H$3:$P$164,6,FALSE),0)</f>
        <v>0</v>
      </c>
      <c r="J14" s="202">
        <f>IFERROR(VLOOKUP($B14,[1]NUM7!$H$3:$P$164,7,FALSE),0)</f>
        <v>0</v>
      </c>
      <c r="K14" s="202">
        <f>IFERROR(VLOOKUP($B14,[1]NUM7!$H$3:$P$164,8,FALSE),0)</f>
        <v>2</v>
      </c>
      <c r="L14" s="50"/>
      <c r="M14" s="50"/>
      <c r="N14" s="50"/>
      <c r="O14" s="50"/>
      <c r="Q14" s="30">
        <f t="shared" si="0"/>
        <v>12</v>
      </c>
      <c r="U14" s="51"/>
    </row>
    <row r="15" spans="1:21" ht="15" thickBot="1" x14ac:dyDescent="0.25">
      <c r="A15" s="70" t="s">
        <v>210</v>
      </c>
      <c r="B15" s="71" t="s">
        <v>214</v>
      </c>
      <c r="C15" s="28"/>
      <c r="D15" s="28"/>
      <c r="E15" s="202">
        <f>IFERROR(VLOOKUP($B15,[1]NUM7!$H$3:$P$164,2,FALSE),0)</f>
        <v>7</v>
      </c>
      <c r="F15" s="202">
        <f>IFERROR(VLOOKUP($B15,[1]NUM7!$H$3:$P$164,3,FALSE),0)</f>
        <v>10</v>
      </c>
      <c r="G15" s="202">
        <f>IFERROR(VLOOKUP($B15,[1]NUM7!$H$3:$P$164,4,FALSE),0)</f>
        <v>3</v>
      </c>
      <c r="H15" s="202">
        <f>IFERROR(VLOOKUP($B15,[1]NUM7!$H$3:$P$164,5,FALSE),0)</f>
        <v>6</v>
      </c>
      <c r="I15" s="202">
        <f>IFERROR(VLOOKUP($B15,[1]NUM7!$H$3:$P$164,6,FALSE),0)</f>
        <v>2</v>
      </c>
      <c r="J15" s="202">
        <f>IFERROR(VLOOKUP($B15,[1]NUM7!$H$3:$P$164,7,FALSE),0)</f>
        <v>1</v>
      </c>
      <c r="K15" s="202">
        <f>IFERROR(VLOOKUP($B15,[1]NUM7!$H$3:$P$164,8,FALSE),0)</f>
        <v>1</v>
      </c>
      <c r="L15" s="50"/>
      <c r="M15" s="50"/>
      <c r="N15" s="50"/>
      <c r="O15" s="50"/>
      <c r="Q15" s="30">
        <f t="shared" si="0"/>
        <v>30</v>
      </c>
    </row>
    <row r="16" spans="1:21" ht="15" customHeight="1" thickBot="1" x14ac:dyDescent="0.25">
      <c r="A16" s="240" t="s">
        <v>215</v>
      </c>
      <c r="B16" s="241"/>
      <c r="C16" s="34">
        <f>+D16/Metas!K45</f>
        <v>0.58307463895262523</v>
      </c>
      <c r="D16" s="52">
        <f>+Q16/R16</f>
        <v>9.0376569037656909E-2</v>
      </c>
      <c r="E16" s="53">
        <f t="shared" ref="E16:Q16" si="1">SUM(E12:E15)</f>
        <v>15</v>
      </c>
      <c r="F16" s="53">
        <f t="shared" si="1"/>
        <v>19</v>
      </c>
      <c r="G16" s="53">
        <f t="shared" si="1"/>
        <v>7</v>
      </c>
      <c r="H16" s="53">
        <f t="shared" si="1"/>
        <v>29</v>
      </c>
      <c r="I16" s="53">
        <f t="shared" si="1"/>
        <v>14</v>
      </c>
      <c r="J16" s="53">
        <f t="shared" si="1"/>
        <v>3</v>
      </c>
      <c r="K16" s="53">
        <f t="shared" si="1"/>
        <v>21</v>
      </c>
      <c r="L16" s="53">
        <f t="shared" si="1"/>
        <v>0</v>
      </c>
      <c r="M16" s="53">
        <f t="shared" si="1"/>
        <v>0</v>
      </c>
      <c r="N16" s="53">
        <f t="shared" si="1"/>
        <v>0</v>
      </c>
      <c r="O16" s="53">
        <f t="shared" si="1"/>
        <v>0</v>
      </c>
      <c r="P16" s="53">
        <f t="shared" si="1"/>
        <v>0</v>
      </c>
      <c r="Q16" s="54">
        <f t="shared" si="1"/>
        <v>108</v>
      </c>
      <c r="R16" s="288">
        <v>1195</v>
      </c>
      <c r="S16" s="289"/>
      <c r="T16" s="55"/>
    </row>
    <row r="17" spans="1:19" ht="15" thickBot="1" x14ac:dyDescent="0.25">
      <c r="A17" s="70" t="s">
        <v>216</v>
      </c>
      <c r="B17" s="71" t="s">
        <v>217</v>
      </c>
      <c r="C17" s="28"/>
      <c r="D17" s="56"/>
      <c r="E17" s="202">
        <f>IFERROR(VLOOKUP($B17,[1]NUM7!$H$3:$P$164,2,FALSE),0)</f>
        <v>41</v>
      </c>
      <c r="F17" s="202">
        <f>IFERROR(VLOOKUP($B17,[1]NUM7!$H$3:$P$164,3,FALSE),0)</f>
        <v>39</v>
      </c>
      <c r="G17" s="202">
        <f>IFERROR(VLOOKUP($B17,[1]NUM7!$H$3:$P$164,4,FALSE),0)</f>
        <v>40</v>
      </c>
      <c r="H17" s="202">
        <f>IFERROR(VLOOKUP($B17,[1]NUM7!$H$3:$P$164,5,FALSE),0)</f>
        <v>35</v>
      </c>
      <c r="I17" s="202">
        <f>IFERROR(VLOOKUP($B17,[1]NUM7!$H$3:$P$164,6,FALSE),0)</f>
        <v>47</v>
      </c>
      <c r="J17" s="202">
        <f>IFERROR(VLOOKUP($B17,[1]NUM7!$H$3:$P$164,7,FALSE),0)</f>
        <v>59</v>
      </c>
      <c r="K17" s="202">
        <f>IFERROR(VLOOKUP($B17,[1]NUM7!$H$3:$P$164,8,FALSE),0)</f>
        <v>37</v>
      </c>
      <c r="L17" s="49"/>
      <c r="M17" s="49"/>
      <c r="N17" s="49"/>
      <c r="O17" s="49"/>
      <c r="Q17" s="30">
        <f t="shared" ref="Q17:Q20" si="2">SUM(E17:P17)</f>
        <v>298</v>
      </c>
    </row>
    <row r="18" spans="1:19" ht="15" thickBot="1" x14ac:dyDescent="0.25">
      <c r="A18" s="70" t="s">
        <v>216</v>
      </c>
      <c r="B18" s="71" t="s">
        <v>218</v>
      </c>
      <c r="C18" s="28"/>
      <c r="D18" s="56"/>
      <c r="E18" s="202">
        <f>IFERROR(VLOOKUP($B18,[1]NUM7!$H$3:$P$164,2,FALSE),0)</f>
        <v>4</v>
      </c>
      <c r="F18" s="202">
        <f>IFERROR(VLOOKUP($B18,[1]NUM7!$H$3:$P$164,3,FALSE),0)</f>
        <v>6</v>
      </c>
      <c r="G18" s="202">
        <f>IFERROR(VLOOKUP($B18,[1]NUM7!$H$3:$P$164,4,FALSE),0)</f>
        <v>10</v>
      </c>
      <c r="H18" s="202">
        <f>IFERROR(VLOOKUP($B18,[1]NUM7!$H$3:$P$164,5,FALSE),0)</f>
        <v>4</v>
      </c>
      <c r="I18" s="202">
        <f>IFERROR(VLOOKUP($B18,[1]NUM7!$H$3:$P$164,6,FALSE),0)</f>
        <v>3</v>
      </c>
      <c r="J18" s="202">
        <f>IFERROR(VLOOKUP($B18,[1]NUM7!$H$3:$P$164,7,FALSE),0)</f>
        <v>1</v>
      </c>
      <c r="K18" s="202">
        <f>IFERROR(VLOOKUP($B18,[1]NUM7!$H$3:$P$164,8,FALSE),0)</f>
        <v>3</v>
      </c>
      <c r="L18" s="49"/>
      <c r="M18" s="49"/>
      <c r="N18" s="49"/>
      <c r="O18" s="49"/>
      <c r="Q18" s="30">
        <f t="shared" si="2"/>
        <v>31</v>
      </c>
    </row>
    <row r="19" spans="1:19" ht="15" thickBot="1" x14ac:dyDescent="0.25">
      <c r="A19" s="70" t="s">
        <v>216</v>
      </c>
      <c r="B19" s="71" t="s">
        <v>219</v>
      </c>
      <c r="C19" s="28"/>
      <c r="D19" s="56"/>
      <c r="E19" s="202">
        <f>IFERROR(VLOOKUP($B19,[1]NUM7!$H$3:$P$164,2,FALSE),0)</f>
        <v>2</v>
      </c>
      <c r="F19" s="202">
        <f>IFERROR(VLOOKUP($B19,[1]NUM7!$H$3:$P$164,3,FALSE),0)</f>
        <v>5</v>
      </c>
      <c r="G19" s="202">
        <f>IFERROR(VLOOKUP($B19,[1]NUM7!$H$3:$P$164,4,FALSE),0)</f>
        <v>2</v>
      </c>
      <c r="H19" s="202">
        <f>IFERROR(VLOOKUP($B19,[1]NUM7!$H$3:$P$164,5,FALSE),0)</f>
        <v>1</v>
      </c>
      <c r="I19" s="202">
        <f>IFERROR(VLOOKUP($B19,[1]NUM7!$H$3:$P$164,6,FALSE),0)</f>
        <v>4</v>
      </c>
      <c r="J19" s="202">
        <f>IFERROR(VLOOKUP($B19,[1]NUM7!$H$3:$P$164,7,FALSE),0)</f>
        <v>4</v>
      </c>
      <c r="K19" s="202">
        <f>IFERROR(VLOOKUP($B19,[1]NUM7!$H$3:$P$164,8,FALSE),0)</f>
        <v>8</v>
      </c>
      <c r="L19" s="49"/>
      <c r="M19" s="49"/>
      <c r="N19" s="49"/>
      <c r="O19" s="49"/>
      <c r="Q19" s="30">
        <f t="shared" si="2"/>
        <v>26</v>
      </c>
    </row>
    <row r="20" spans="1:19" ht="15" thickBot="1" x14ac:dyDescent="0.25">
      <c r="A20" s="70" t="s">
        <v>216</v>
      </c>
      <c r="B20" s="71" t="s">
        <v>220</v>
      </c>
      <c r="C20" s="28"/>
      <c r="D20" s="56"/>
      <c r="E20" s="202">
        <f>IFERROR(VLOOKUP($B20,[1]NUM7!$H$3:$P$164,2,FALSE),0)</f>
        <v>3</v>
      </c>
      <c r="F20" s="202">
        <f>IFERROR(VLOOKUP($B20,[1]NUM7!$H$3:$P$164,3,FALSE),0)</f>
        <v>21</v>
      </c>
      <c r="G20" s="202">
        <f>IFERROR(VLOOKUP($B20,[1]NUM7!$H$3:$P$164,4,FALSE),0)</f>
        <v>8</v>
      </c>
      <c r="H20" s="202">
        <f>IFERROR(VLOOKUP($B20,[1]NUM7!$H$3:$P$164,5,FALSE),0)</f>
        <v>7</v>
      </c>
      <c r="I20" s="202">
        <f>IFERROR(VLOOKUP($B20,[1]NUM7!$H$3:$P$164,6,FALSE),0)</f>
        <v>10</v>
      </c>
      <c r="J20" s="202">
        <f>IFERROR(VLOOKUP($B20,[1]NUM7!$H$3:$P$164,7,FALSE),0)</f>
        <v>8</v>
      </c>
      <c r="K20" s="202">
        <f>IFERROR(VLOOKUP($B20,[1]NUM7!$H$3:$P$164,8,FALSE),0)</f>
        <v>15</v>
      </c>
      <c r="L20" s="49"/>
      <c r="M20" s="49"/>
      <c r="N20" s="49"/>
      <c r="O20" s="49"/>
      <c r="Q20" s="30">
        <f t="shared" si="2"/>
        <v>72</v>
      </c>
    </row>
    <row r="21" spans="1:19" s="57" customFormat="1" ht="15" customHeight="1" thickBot="1" x14ac:dyDescent="0.25">
      <c r="A21" s="240" t="s">
        <v>221</v>
      </c>
      <c r="B21" s="241"/>
      <c r="C21" s="34">
        <f>+D21/Metas!K44</f>
        <v>1.5871245911388641</v>
      </c>
      <c r="D21" s="52">
        <f>+Q21/R21</f>
        <v>0.30155367231638419</v>
      </c>
      <c r="E21" s="54">
        <f t="shared" ref="E21:Q21" si="3">SUM(E17:E20)</f>
        <v>50</v>
      </c>
      <c r="F21" s="54">
        <f t="shared" si="3"/>
        <v>71</v>
      </c>
      <c r="G21" s="54">
        <f t="shared" si="3"/>
        <v>60</v>
      </c>
      <c r="H21" s="54">
        <f t="shared" si="3"/>
        <v>47</v>
      </c>
      <c r="I21" s="54">
        <f t="shared" si="3"/>
        <v>64</v>
      </c>
      <c r="J21" s="54">
        <f t="shared" si="3"/>
        <v>72</v>
      </c>
      <c r="K21" s="54">
        <f t="shared" si="3"/>
        <v>63</v>
      </c>
      <c r="L21" s="54">
        <f t="shared" si="3"/>
        <v>0</v>
      </c>
      <c r="M21" s="54">
        <f t="shared" si="3"/>
        <v>0</v>
      </c>
      <c r="N21" s="54">
        <f t="shared" si="3"/>
        <v>0</v>
      </c>
      <c r="O21" s="54">
        <f t="shared" si="3"/>
        <v>0</v>
      </c>
      <c r="P21" s="54">
        <f t="shared" si="3"/>
        <v>0</v>
      </c>
      <c r="Q21" s="54">
        <f t="shared" si="3"/>
        <v>427</v>
      </c>
      <c r="R21" s="290">
        <v>1416</v>
      </c>
      <c r="S21" s="291"/>
    </row>
    <row r="22" spans="1:19" x14ac:dyDescent="0.2">
      <c r="B22" s="41" t="s">
        <v>209</v>
      </c>
      <c r="C22" s="42"/>
      <c r="D22" s="43"/>
      <c r="R22" s="62"/>
    </row>
    <row r="23" spans="1:19" x14ac:dyDescent="0.2">
      <c r="C23" s="45"/>
      <c r="D23" s="46"/>
    </row>
  </sheetData>
  <mergeCells count="13">
    <mergeCell ref="A16:B16"/>
    <mergeCell ref="R16:S16"/>
    <mergeCell ref="A21:B21"/>
    <mergeCell ref="R21:S21"/>
    <mergeCell ref="A1:A10"/>
    <mergeCell ref="B1:B10"/>
    <mergeCell ref="C1:C11"/>
    <mergeCell ref="D1:D10"/>
    <mergeCell ref="E1:S1"/>
    <mergeCell ref="E2:Q9"/>
    <mergeCell ref="R2:S9"/>
    <mergeCell ref="E10:Q10"/>
    <mergeCell ref="R10:S11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Y25"/>
  <sheetViews>
    <sheetView zoomScale="90" zoomScaleNormal="90" workbookViewId="0">
      <pane xSplit="2" ySplit="11" topLeftCell="C12" activePane="bottomRight" state="frozen"/>
      <selection activeCell="C16" sqref="C16"/>
      <selection pane="topRight" activeCell="C16" sqref="C16"/>
      <selection pane="bottomLeft" activeCell="C16" sqref="C16"/>
      <selection pane="bottomRight" activeCell="I27" sqref="I27"/>
    </sheetView>
  </sheetViews>
  <sheetFormatPr baseColWidth="10" defaultRowHeight="14.25" x14ac:dyDescent="0.2"/>
  <cols>
    <col min="1" max="1" width="31.5703125" style="31" bestFit="1" customWidth="1"/>
    <col min="2" max="2" width="50.28515625" style="27" bestFit="1" customWidth="1"/>
    <col min="3" max="3" width="14.42578125" style="31" customWidth="1"/>
    <col min="4" max="4" width="11.42578125" style="31" bestFit="1" customWidth="1"/>
    <col min="5" max="5" width="7.28515625" style="31" customWidth="1"/>
    <col min="6" max="6" width="9.28515625" style="31" customWidth="1"/>
    <col min="7" max="11" width="8.42578125" style="31" bestFit="1" customWidth="1"/>
    <col min="12" max="12" width="8.85546875" style="31" customWidth="1"/>
    <col min="13" max="14" width="9.140625" style="31" customWidth="1"/>
    <col min="15" max="15" width="9.28515625" style="31" customWidth="1"/>
    <col min="16" max="16" width="8.42578125" style="90" bestFit="1" customWidth="1"/>
    <col min="17" max="17" width="10.42578125" style="31" customWidth="1"/>
    <col min="18" max="18" width="22.7109375" style="31" customWidth="1"/>
    <col min="19" max="20" width="12.42578125" style="47" bestFit="1" customWidth="1"/>
    <col min="21" max="24" width="9.7109375" style="31" bestFit="1" customWidth="1"/>
    <col min="25" max="25" width="14.140625" style="31" customWidth="1"/>
    <col min="26" max="26" width="6.42578125" style="31" customWidth="1"/>
    <col min="27" max="27" width="8.5703125" style="31" bestFit="1" customWidth="1"/>
    <col min="28" max="28" width="7" style="31" bestFit="1" customWidth="1"/>
    <col min="29" max="29" width="6.140625" style="31" bestFit="1" customWidth="1"/>
    <col min="30" max="32" width="7.140625" style="31" bestFit="1" customWidth="1"/>
    <col min="33" max="33" width="9.28515625" style="31" customWidth="1"/>
    <col min="34" max="34" width="7.5703125" style="31" customWidth="1"/>
    <col min="35" max="35" width="8.7109375" style="31" customWidth="1"/>
    <col min="36" max="36" width="8" style="31" customWidth="1"/>
    <col min="37" max="37" width="7.140625" style="31" bestFit="1" customWidth="1"/>
    <col min="38" max="38" width="8.5703125" style="31" bestFit="1" customWidth="1"/>
    <col min="39" max="39" width="7.140625" style="31" bestFit="1" customWidth="1"/>
    <col min="40" max="40" width="8.7109375" style="31" customWidth="1"/>
    <col min="41" max="41" width="8.140625" style="31" customWidth="1"/>
    <col min="42" max="43" width="7.140625" style="31" bestFit="1" customWidth="1"/>
    <col min="44" max="44" width="7.5703125" style="31" bestFit="1" customWidth="1"/>
    <col min="45" max="45" width="7.140625" style="31" bestFit="1" customWidth="1"/>
    <col min="46" max="46" width="8.42578125" style="31" customWidth="1"/>
    <col min="47" max="47" width="7.42578125" style="31" customWidth="1"/>
    <col min="48" max="48" width="8" style="31" customWidth="1"/>
    <col min="49" max="49" width="7.5703125" style="31" customWidth="1"/>
    <col min="50" max="50" width="7.140625" style="31" bestFit="1" customWidth="1"/>
    <col min="51" max="51" width="8.5703125" style="31" bestFit="1" customWidth="1"/>
    <col min="52" max="16384" width="11.42578125" style="31"/>
  </cols>
  <sheetData>
    <row r="1" spans="1:51" s="23" customFormat="1" ht="73.5" customHeight="1" thickTop="1" thickBot="1" x14ac:dyDescent="0.25">
      <c r="A1" s="266" t="s">
        <v>0</v>
      </c>
      <c r="B1" s="309" t="s">
        <v>61</v>
      </c>
      <c r="C1" s="246" t="s">
        <v>62</v>
      </c>
      <c r="D1" s="300" t="s">
        <v>63</v>
      </c>
      <c r="E1" s="311" t="s">
        <v>94</v>
      </c>
      <c r="F1" s="311"/>
      <c r="G1" s="311"/>
      <c r="H1" s="311"/>
      <c r="I1" s="311"/>
      <c r="J1" s="311"/>
      <c r="K1" s="311"/>
      <c r="L1" s="311"/>
      <c r="M1" s="311"/>
      <c r="N1" s="311"/>
      <c r="O1" s="311"/>
      <c r="P1" s="311"/>
      <c r="Q1" s="311"/>
      <c r="R1" s="311"/>
      <c r="S1" s="311"/>
      <c r="T1" s="311"/>
      <c r="U1" s="311"/>
      <c r="V1" s="311"/>
      <c r="W1" s="311"/>
      <c r="X1" s="311"/>
      <c r="Y1" s="311"/>
      <c r="Z1" s="311"/>
      <c r="AA1" s="311"/>
      <c r="AB1" s="311"/>
      <c r="AC1" s="311"/>
      <c r="AD1" s="311"/>
      <c r="AE1" s="311"/>
      <c r="AF1" s="311"/>
      <c r="AG1" s="311"/>
      <c r="AH1" s="311"/>
      <c r="AI1" s="311"/>
      <c r="AJ1" s="311"/>
      <c r="AK1" s="311"/>
      <c r="AL1" s="311"/>
      <c r="AM1" s="311"/>
      <c r="AN1" s="311"/>
      <c r="AO1" s="311"/>
      <c r="AP1" s="311"/>
      <c r="AQ1" s="311"/>
      <c r="AR1" s="311"/>
      <c r="AS1" s="311"/>
      <c r="AT1" s="311"/>
      <c r="AU1" s="311"/>
      <c r="AV1" s="311"/>
      <c r="AW1" s="311"/>
      <c r="AX1" s="311"/>
      <c r="AY1" s="311"/>
    </row>
    <row r="2" spans="1:51" s="23" customFormat="1" ht="15" customHeight="1" x14ac:dyDescent="0.2">
      <c r="A2" s="267"/>
      <c r="B2" s="269"/>
      <c r="C2" s="247"/>
      <c r="D2" s="310"/>
      <c r="E2" s="312" t="s">
        <v>65</v>
      </c>
      <c r="F2" s="312"/>
      <c r="G2" s="312"/>
      <c r="H2" s="312"/>
      <c r="I2" s="312"/>
      <c r="J2" s="312"/>
      <c r="K2" s="312"/>
      <c r="L2" s="312"/>
      <c r="M2" s="312"/>
      <c r="N2" s="312"/>
      <c r="O2" s="312"/>
      <c r="P2" s="312"/>
      <c r="Q2" s="312"/>
      <c r="R2" s="315" t="s">
        <v>66</v>
      </c>
      <c r="S2" s="312"/>
      <c r="T2" s="312"/>
      <c r="U2" s="312"/>
      <c r="V2" s="312"/>
      <c r="W2" s="312"/>
      <c r="X2" s="312"/>
      <c r="Y2" s="312"/>
      <c r="Z2" s="312"/>
      <c r="AA2" s="312"/>
      <c r="AB2" s="312"/>
      <c r="AC2" s="312"/>
      <c r="AD2" s="312"/>
      <c r="AE2" s="312"/>
      <c r="AF2" s="312"/>
      <c r="AG2" s="312"/>
      <c r="AH2" s="312"/>
      <c r="AI2" s="312"/>
      <c r="AJ2" s="312"/>
      <c r="AK2" s="312"/>
      <c r="AL2" s="312"/>
      <c r="AM2" s="312"/>
      <c r="AN2" s="312"/>
      <c r="AO2" s="312"/>
      <c r="AP2" s="312"/>
      <c r="AQ2" s="312"/>
      <c r="AR2" s="312"/>
      <c r="AS2" s="312"/>
      <c r="AT2" s="312"/>
      <c r="AU2" s="312"/>
      <c r="AV2" s="312"/>
      <c r="AW2" s="312"/>
      <c r="AX2" s="312"/>
      <c r="AY2" s="316"/>
    </row>
    <row r="3" spans="1:51" s="23" customFormat="1" ht="15" customHeight="1" x14ac:dyDescent="0.2">
      <c r="A3" s="267"/>
      <c r="B3" s="269"/>
      <c r="C3" s="247"/>
      <c r="D3" s="310"/>
      <c r="E3" s="313"/>
      <c r="F3" s="313"/>
      <c r="G3" s="313"/>
      <c r="H3" s="313"/>
      <c r="I3" s="313"/>
      <c r="J3" s="313"/>
      <c r="K3" s="313"/>
      <c r="L3" s="313"/>
      <c r="M3" s="313"/>
      <c r="N3" s="313"/>
      <c r="O3" s="313"/>
      <c r="P3" s="313"/>
      <c r="Q3" s="313"/>
      <c r="R3" s="317"/>
      <c r="S3" s="313"/>
      <c r="T3" s="313"/>
      <c r="U3" s="313"/>
      <c r="V3" s="313"/>
      <c r="W3" s="313"/>
      <c r="X3" s="313"/>
      <c r="Y3" s="313"/>
      <c r="Z3" s="313"/>
      <c r="AA3" s="313"/>
      <c r="AB3" s="313"/>
      <c r="AC3" s="313"/>
      <c r="AD3" s="313"/>
      <c r="AE3" s="313"/>
      <c r="AF3" s="313"/>
      <c r="AG3" s="313"/>
      <c r="AH3" s="313"/>
      <c r="AI3" s="313"/>
      <c r="AJ3" s="313"/>
      <c r="AK3" s="313"/>
      <c r="AL3" s="313"/>
      <c r="AM3" s="313"/>
      <c r="AN3" s="313"/>
      <c r="AO3" s="313"/>
      <c r="AP3" s="313"/>
      <c r="AQ3" s="313"/>
      <c r="AR3" s="313"/>
      <c r="AS3" s="313"/>
      <c r="AT3" s="313"/>
      <c r="AU3" s="313"/>
      <c r="AV3" s="313"/>
      <c r="AW3" s="313"/>
      <c r="AX3" s="313"/>
      <c r="AY3" s="318"/>
    </row>
    <row r="4" spans="1:51" s="23" customFormat="1" ht="15" customHeight="1" x14ac:dyDescent="0.2">
      <c r="A4" s="267"/>
      <c r="B4" s="269"/>
      <c r="C4" s="247"/>
      <c r="D4" s="310"/>
      <c r="E4" s="313"/>
      <c r="F4" s="313"/>
      <c r="G4" s="313"/>
      <c r="H4" s="313"/>
      <c r="I4" s="313"/>
      <c r="J4" s="313"/>
      <c r="K4" s="313"/>
      <c r="L4" s="313"/>
      <c r="M4" s="313"/>
      <c r="N4" s="313"/>
      <c r="O4" s="313"/>
      <c r="P4" s="313"/>
      <c r="Q4" s="313"/>
      <c r="R4" s="317"/>
      <c r="S4" s="313"/>
      <c r="T4" s="313"/>
      <c r="U4" s="313"/>
      <c r="V4" s="313"/>
      <c r="W4" s="313"/>
      <c r="X4" s="313"/>
      <c r="Y4" s="313"/>
      <c r="Z4" s="313"/>
      <c r="AA4" s="313"/>
      <c r="AB4" s="313"/>
      <c r="AC4" s="313"/>
      <c r="AD4" s="313"/>
      <c r="AE4" s="313"/>
      <c r="AF4" s="313"/>
      <c r="AG4" s="313"/>
      <c r="AH4" s="313"/>
      <c r="AI4" s="313"/>
      <c r="AJ4" s="313"/>
      <c r="AK4" s="313"/>
      <c r="AL4" s="313"/>
      <c r="AM4" s="313"/>
      <c r="AN4" s="313"/>
      <c r="AO4" s="313"/>
      <c r="AP4" s="313"/>
      <c r="AQ4" s="313"/>
      <c r="AR4" s="313"/>
      <c r="AS4" s="313"/>
      <c r="AT4" s="313"/>
      <c r="AU4" s="313"/>
      <c r="AV4" s="313"/>
      <c r="AW4" s="313"/>
      <c r="AX4" s="313"/>
      <c r="AY4" s="318"/>
    </row>
    <row r="5" spans="1:51" s="23" customFormat="1" ht="15" customHeight="1" x14ac:dyDescent="0.2">
      <c r="A5" s="267"/>
      <c r="B5" s="269"/>
      <c r="C5" s="247"/>
      <c r="D5" s="310"/>
      <c r="E5" s="313"/>
      <c r="F5" s="313"/>
      <c r="G5" s="313"/>
      <c r="H5" s="313"/>
      <c r="I5" s="313"/>
      <c r="J5" s="313"/>
      <c r="K5" s="313"/>
      <c r="L5" s="313"/>
      <c r="M5" s="313"/>
      <c r="N5" s="313"/>
      <c r="O5" s="313"/>
      <c r="P5" s="313"/>
      <c r="Q5" s="313"/>
      <c r="R5" s="317"/>
      <c r="S5" s="313"/>
      <c r="T5" s="313"/>
      <c r="U5" s="313"/>
      <c r="V5" s="313"/>
      <c r="W5" s="313"/>
      <c r="X5" s="313"/>
      <c r="Y5" s="313"/>
      <c r="Z5" s="313"/>
      <c r="AA5" s="313"/>
      <c r="AB5" s="313"/>
      <c r="AC5" s="313"/>
      <c r="AD5" s="313"/>
      <c r="AE5" s="313"/>
      <c r="AF5" s="313"/>
      <c r="AG5" s="313"/>
      <c r="AH5" s="313"/>
      <c r="AI5" s="313"/>
      <c r="AJ5" s="313"/>
      <c r="AK5" s="313"/>
      <c r="AL5" s="313"/>
      <c r="AM5" s="313"/>
      <c r="AN5" s="313"/>
      <c r="AO5" s="313"/>
      <c r="AP5" s="313"/>
      <c r="AQ5" s="313"/>
      <c r="AR5" s="313"/>
      <c r="AS5" s="313"/>
      <c r="AT5" s="313"/>
      <c r="AU5" s="313"/>
      <c r="AV5" s="313"/>
      <c r="AW5" s="313"/>
      <c r="AX5" s="313"/>
      <c r="AY5" s="318"/>
    </row>
    <row r="6" spans="1:51" s="23" customFormat="1" ht="15" customHeight="1" x14ac:dyDescent="0.2">
      <c r="A6" s="267"/>
      <c r="B6" s="269"/>
      <c r="C6" s="247"/>
      <c r="D6" s="310"/>
      <c r="E6" s="313"/>
      <c r="F6" s="313"/>
      <c r="G6" s="313"/>
      <c r="H6" s="313"/>
      <c r="I6" s="313"/>
      <c r="J6" s="313"/>
      <c r="K6" s="313"/>
      <c r="L6" s="313"/>
      <c r="M6" s="313"/>
      <c r="N6" s="313"/>
      <c r="O6" s="313"/>
      <c r="P6" s="313"/>
      <c r="Q6" s="313"/>
      <c r="R6" s="317"/>
      <c r="S6" s="313"/>
      <c r="T6" s="313"/>
      <c r="U6" s="313"/>
      <c r="V6" s="313"/>
      <c r="W6" s="313"/>
      <c r="X6" s="313"/>
      <c r="Y6" s="313"/>
      <c r="Z6" s="313"/>
      <c r="AA6" s="313"/>
      <c r="AB6" s="313"/>
      <c r="AC6" s="313"/>
      <c r="AD6" s="313"/>
      <c r="AE6" s="313"/>
      <c r="AF6" s="313"/>
      <c r="AG6" s="313"/>
      <c r="AH6" s="313"/>
      <c r="AI6" s="313"/>
      <c r="AJ6" s="313"/>
      <c r="AK6" s="313"/>
      <c r="AL6" s="313"/>
      <c r="AM6" s="313"/>
      <c r="AN6" s="313"/>
      <c r="AO6" s="313"/>
      <c r="AP6" s="313"/>
      <c r="AQ6" s="313"/>
      <c r="AR6" s="313"/>
      <c r="AS6" s="313"/>
      <c r="AT6" s="313"/>
      <c r="AU6" s="313"/>
      <c r="AV6" s="313"/>
      <c r="AW6" s="313"/>
      <c r="AX6" s="313"/>
      <c r="AY6" s="318"/>
    </row>
    <row r="7" spans="1:51" s="23" customFormat="1" ht="15" customHeight="1" x14ac:dyDescent="0.2">
      <c r="A7" s="267"/>
      <c r="B7" s="269"/>
      <c r="C7" s="247"/>
      <c r="D7" s="310"/>
      <c r="E7" s="313"/>
      <c r="F7" s="313"/>
      <c r="G7" s="313"/>
      <c r="H7" s="313"/>
      <c r="I7" s="313"/>
      <c r="J7" s="313"/>
      <c r="K7" s="313"/>
      <c r="L7" s="313"/>
      <c r="M7" s="313"/>
      <c r="N7" s="313"/>
      <c r="O7" s="313"/>
      <c r="P7" s="313"/>
      <c r="Q7" s="313"/>
      <c r="R7" s="317"/>
      <c r="S7" s="313"/>
      <c r="T7" s="313"/>
      <c r="U7" s="313"/>
      <c r="V7" s="313"/>
      <c r="W7" s="313"/>
      <c r="X7" s="313"/>
      <c r="Y7" s="313"/>
      <c r="Z7" s="313"/>
      <c r="AA7" s="313"/>
      <c r="AB7" s="313"/>
      <c r="AC7" s="313"/>
      <c r="AD7" s="313"/>
      <c r="AE7" s="313"/>
      <c r="AF7" s="313"/>
      <c r="AG7" s="313"/>
      <c r="AH7" s="313"/>
      <c r="AI7" s="313"/>
      <c r="AJ7" s="313"/>
      <c r="AK7" s="313"/>
      <c r="AL7" s="313"/>
      <c r="AM7" s="313"/>
      <c r="AN7" s="313"/>
      <c r="AO7" s="313"/>
      <c r="AP7" s="313"/>
      <c r="AQ7" s="313"/>
      <c r="AR7" s="313"/>
      <c r="AS7" s="313"/>
      <c r="AT7" s="313"/>
      <c r="AU7" s="313"/>
      <c r="AV7" s="313"/>
      <c r="AW7" s="313"/>
      <c r="AX7" s="313"/>
      <c r="AY7" s="318"/>
    </row>
    <row r="8" spans="1:51" s="23" customFormat="1" ht="15" customHeight="1" x14ac:dyDescent="0.2">
      <c r="A8" s="267"/>
      <c r="B8" s="269"/>
      <c r="C8" s="247"/>
      <c r="D8" s="310"/>
      <c r="E8" s="313"/>
      <c r="F8" s="313"/>
      <c r="G8" s="313"/>
      <c r="H8" s="313"/>
      <c r="I8" s="313"/>
      <c r="J8" s="313"/>
      <c r="K8" s="313"/>
      <c r="L8" s="313"/>
      <c r="M8" s="313"/>
      <c r="N8" s="313"/>
      <c r="O8" s="313"/>
      <c r="P8" s="313"/>
      <c r="Q8" s="313"/>
      <c r="R8" s="317"/>
      <c r="S8" s="313"/>
      <c r="T8" s="313"/>
      <c r="U8" s="313"/>
      <c r="V8" s="313"/>
      <c r="W8" s="313"/>
      <c r="X8" s="313"/>
      <c r="Y8" s="313"/>
      <c r="Z8" s="313"/>
      <c r="AA8" s="313"/>
      <c r="AB8" s="313"/>
      <c r="AC8" s="313"/>
      <c r="AD8" s="313"/>
      <c r="AE8" s="313"/>
      <c r="AF8" s="313"/>
      <c r="AG8" s="313"/>
      <c r="AH8" s="313"/>
      <c r="AI8" s="313"/>
      <c r="AJ8" s="313"/>
      <c r="AK8" s="313"/>
      <c r="AL8" s="313"/>
      <c r="AM8" s="313"/>
      <c r="AN8" s="313"/>
      <c r="AO8" s="313"/>
      <c r="AP8" s="313"/>
      <c r="AQ8" s="313"/>
      <c r="AR8" s="313"/>
      <c r="AS8" s="313"/>
      <c r="AT8" s="313"/>
      <c r="AU8" s="313"/>
      <c r="AV8" s="313"/>
      <c r="AW8" s="313"/>
      <c r="AX8" s="313"/>
      <c r="AY8" s="318"/>
    </row>
    <row r="9" spans="1:51" s="23" customFormat="1" ht="15.75" customHeight="1" thickBot="1" x14ac:dyDescent="0.25">
      <c r="A9" s="267"/>
      <c r="B9" s="269"/>
      <c r="C9" s="247"/>
      <c r="D9" s="310"/>
      <c r="E9" s="314"/>
      <c r="F9" s="314"/>
      <c r="G9" s="314"/>
      <c r="H9" s="314"/>
      <c r="I9" s="314"/>
      <c r="J9" s="314"/>
      <c r="K9" s="314"/>
      <c r="L9" s="314"/>
      <c r="M9" s="314"/>
      <c r="N9" s="314"/>
      <c r="O9" s="314"/>
      <c r="P9" s="314"/>
      <c r="Q9" s="314"/>
      <c r="R9" s="319"/>
      <c r="S9" s="314"/>
      <c r="T9" s="314"/>
      <c r="U9" s="314"/>
      <c r="V9" s="314"/>
      <c r="W9" s="314"/>
      <c r="X9" s="314"/>
      <c r="Y9" s="314"/>
      <c r="Z9" s="314"/>
      <c r="AA9" s="314"/>
      <c r="AB9" s="314"/>
      <c r="AC9" s="314"/>
      <c r="AD9" s="314"/>
      <c r="AE9" s="314"/>
      <c r="AF9" s="314"/>
      <c r="AG9" s="314"/>
      <c r="AH9" s="314"/>
      <c r="AI9" s="314"/>
      <c r="AJ9" s="314"/>
      <c r="AK9" s="314"/>
      <c r="AL9" s="314"/>
      <c r="AM9" s="314"/>
      <c r="AN9" s="314"/>
      <c r="AO9" s="314"/>
      <c r="AP9" s="314"/>
      <c r="AQ9" s="314"/>
      <c r="AR9" s="314"/>
      <c r="AS9" s="314"/>
      <c r="AT9" s="314"/>
      <c r="AU9" s="314"/>
      <c r="AV9" s="314"/>
      <c r="AW9" s="314"/>
      <c r="AX9" s="314"/>
      <c r="AY9" s="320"/>
    </row>
    <row r="10" spans="1:51" s="23" customFormat="1" ht="57.75" customHeight="1" thickBot="1" x14ac:dyDescent="0.25">
      <c r="A10" s="268"/>
      <c r="B10" s="306"/>
      <c r="C10" s="247"/>
      <c r="D10" s="302"/>
      <c r="E10" s="307" t="s">
        <v>95</v>
      </c>
      <c r="F10" s="307"/>
      <c r="G10" s="307"/>
      <c r="H10" s="307"/>
      <c r="I10" s="307"/>
      <c r="J10" s="307"/>
      <c r="K10" s="307"/>
      <c r="L10" s="307"/>
      <c r="M10" s="307"/>
      <c r="N10" s="307"/>
      <c r="O10" s="307"/>
      <c r="P10" s="307"/>
      <c r="Q10" s="308"/>
      <c r="R10" s="63" t="s">
        <v>225</v>
      </c>
      <c r="S10" s="306" t="s">
        <v>96</v>
      </c>
      <c r="T10" s="307"/>
      <c r="U10" s="307"/>
      <c r="V10" s="307"/>
      <c r="W10" s="307"/>
      <c r="X10" s="308"/>
      <c r="Y10" s="64" t="s">
        <v>226</v>
      </c>
      <c r="Z10" s="306" t="s">
        <v>97</v>
      </c>
      <c r="AA10" s="307"/>
      <c r="AB10" s="307"/>
      <c r="AC10" s="307"/>
      <c r="AD10" s="307"/>
      <c r="AE10" s="307"/>
      <c r="AF10" s="307"/>
      <c r="AG10" s="307"/>
      <c r="AH10" s="307"/>
      <c r="AI10" s="307"/>
      <c r="AJ10" s="307"/>
      <c r="AK10" s="307"/>
      <c r="AL10" s="307"/>
      <c r="AM10" s="306" t="s">
        <v>98</v>
      </c>
      <c r="AN10" s="307"/>
      <c r="AO10" s="307"/>
      <c r="AP10" s="307"/>
      <c r="AQ10" s="307"/>
      <c r="AR10" s="307"/>
      <c r="AS10" s="307"/>
      <c r="AT10" s="307"/>
      <c r="AU10" s="307"/>
      <c r="AV10" s="307"/>
      <c r="AW10" s="307"/>
      <c r="AX10" s="307"/>
      <c r="AY10" s="308"/>
    </row>
    <row r="11" spans="1:51" s="23" customFormat="1" ht="22.5" thickBot="1" x14ac:dyDescent="0.25">
      <c r="A11" s="25"/>
      <c r="B11" s="65"/>
      <c r="C11" s="248"/>
      <c r="D11" s="66" t="s">
        <v>68</v>
      </c>
      <c r="E11" s="25" t="s">
        <v>74</v>
      </c>
      <c r="F11" s="25" t="s">
        <v>75</v>
      </c>
      <c r="G11" s="25" t="s">
        <v>76</v>
      </c>
      <c r="H11" s="25" t="s">
        <v>77</v>
      </c>
      <c r="I11" s="25" t="s">
        <v>78</v>
      </c>
      <c r="J11" s="25" t="s">
        <v>79</v>
      </c>
      <c r="K11" s="25" t="s">
        <v>80</v>
      </c>
      <c r="L11" s="25" t="s">
        <v>81</v>
      </c>
      <c r="M11" s="25" t="s">
        <v>82</v>
      </c>
      <c r="N11" s="25" t="s">
        <v>83</v>
      </c>
      <c r="O11" s="25" t="s">
        <v>84</v>
      </c>
      <c r="P11" s="67" t="s">
        <v>85</v>
      </c>
      <c r="Q11" s="25" t="s">
        <v>86</v>
      </c>
      <c r="R11" s="68"/>
      <c r="S11" s="26" t="s">
        <v>99</v>
      </c>
      <c r="T11" s="48" t="s">
        <v>100</v>
      </c>
      <c r="U11" s="69" t="s">
        <v>69</v>
      </c>
      <c r="V11" s="69" t="s">
        <v>101</v>
      </c>
      <c r="W11" s="69" t="s">
        <v>102</v>
      </c>
      <c r="X11" s="69" t="s">
        <v>70</v>
      </c>
      <c r="Y11" s="68" t="s">
        <v>103</v>
      </c>
      <c r="Z11" s="25" t="s">
        <v>74</v>
      </c>
      <c r="AA11" s="25" t="s">
        <v>75</v>
      </c>
      <c r="AB11" s="25" t="s">
        <v>76</v>
      </c>
      <c r="AC11" s="25" t="s">
        <v>77</v>
      </c>
      <c r="AD11" s="25" t="s">
        <v>78</v>
      </c>
      <c r="AE11" s="25" t="s">
        <v>79</v>
      </c>
      <c r="AF11" s="25" t="s">
        <v>80</v>
      </c>
      <c r="AG11" s="25" t="s">
        <v>81</v>
      </c>
      <c r="AH11" s="25" t="s">
        <v>82</v>
      </c>
      <c r="AI11" s="25" t="s">
        <v>83</v>
      </c>
      <c r="AJ11" s="25" t="s">
        <v>84</v>
      </c>
      <c r="AK11" s="25" t="s">
        <v>85</v>
      </c>
      <c r="AL11" s="25" t="s">
        <v>86</v>
      </c>
      <c r="AM11" s="25" t="s">
        <v>74</v>
      </c>
      <c r="AN11" s="25" t="s">
        <v>75</v>
      </c>
      <c r="AO11" s="25" t="s">
        <v>76</v>
      </c>
      <c r="AP11" s="25" t="s">
        <v>77</v>
      </c>
      <c r="AQ11" s="25" t="s">
        <v>78</v>
      </c>
      <c r="AR11" s="25" t="s">
        <v>79</v>
      </c>
      <c r="AS11" s="25" t="s">
        <v>80</v>
      </c>
      <c r="AT11" s="25" t="s">
        <v>81</v>
      </c>
      <c r="AU11" s="25" t="s">
        <v>82</v>
      </c>
      <c r="AV11" s="25" t="s">
        <v>83</v>
      </c>
      <c r="AW11" s="25" t="s">
        <v>84</v>
      </c>
      <c r="AX11" s="25" t="s">
        <v>85</v>
      </c>
      <c r="AY11" s="25" t="s">
        <v>86</v>
      </c>
    </row>
    <row r="12" spans="1:51" s="57" customFormat="1" ht="15" thickBot="1" x14ac:dyDescent="0.25">
      <c r="A12" s="70" t="s">
        <v>210</v>
      </c>
      <c r="B12" s="71" t="s">
        <v>211</v>
      </c>
      <c r="C12" s="33"/>
      <c r="D12" s="71"/>
      <c r="E12" s="202">
        <f>IFERROR(VLOOKUP($B12,'[1]NUM8.1'!$H$3:$P$174,2,FALSE),0)</f>
        <v>0</v>
      </c>
      <c r="F12" s="202">
        <f>IFERROR(VLOOKUP($B12,'[1]NUM8.1'!$H$3:$P$174,3,FALSE),0)</f>
        <v>0</v>
      </c>
      <c r="G12" s="202">
        <f>IFERROR(VLOOKUP($B12,'[1]NUM8.1'!$H$3:$P$174,4,FALSE),0)</f>
        <v>0</v>
      </c>
      <c r="H12" s="202">
        <f>IFERROR(VLOOKUP($B12,'[1]NUM8.1'!$H$3:$P$174,5,FALSE),0)</f>
        <v>0</v>
      </c>
      <c r="I12" s="202">
        <f>IFERROR(VLOOKUP($B12,'[1]NUM8.1'!$H$3:$P$174,6,FALSE),0)</f>
        <v>0</v>
      </c>
      <c r="J12" s="202">
        <f>IFERROR(VLOOKUP($B12,'[1]NUM8.1'!$H$3:$P$174,7,FALSE),0)</f>
        <v>0</v>
      </c>
      <c r="K12" s="202">
        <f>IFERROR(VLOOKUP($B12,'[1]NUM8.1'!$H$3:$P$174,8,FALSE),0)</f>
        <v>0</v>
      </c>
      <c r="L12" s="29"/>
      <c r="M12" s="29"/>
      <c r="N12" s="29"/>
      <c r="O12" s="29"/>
      <c r="P12" s="77"/>
      <c r="Q12" s="72">
        <f>SUM(E12:P12)</f>
        <v>0</v>
      </c>
      <c r="R12" s="73"/>
      <c r="S12" s="30">
        <f>IFERROR(VLOOKUP($B12,'[2]DEN8.1'!$H$3:$J$159,2,FALSE),0)</f>
        <v>37</v>
      </c>
      <c r="T12" s="74">
        <f>+S12+(Z12+AA12+AB12+AC12)-(AM12+AN12+AO12+AP12)</f>
        <v>37</v>
      </c>
      <c r="U12" s="203">
        <f>IFERROR(VLOOKUP($B12,'[1]DEN8.2'!$H$3:$J$175,2,FALSE),0)</f>
        <v>52</v>
      </c>
      <c r="V12" s="75">
        <f t="shared" ref="V12:V15" si="0">+U12+(AF12)-(AS12)</f>
        <v>52</v>
      </c>
      <c r="W12" s="75"/>
      <c r="X12" s="72"/>
      <c r="Y12" s="76"/>
      <c r="Z12" s="202">
        <f>IFERROR(VLOOKUP($B12,'[1]ACT DEN8.1'!$H$3:$P$151,2,FALSE),0)</f>
        <v>0</v>
      </c>
      <c r="AA12" s="202">
        <f>IFERROR(VLOOKUP($B12,'[1]ACT DEN8.1'!$H$3:$P$151,3,FALSE),0)</f>
        <v>0</v>
      </c>
      <c r="AB12" s="202">
        <f>IFERROR(VLOOKUP($B12,'[1]ACT DEN8.1'!$H$3:$P$151,4,FALSE),0)</f>
        <v>0</v>
      </c>
      <c r="AC12" s="202">
        <f>IFERROR(VLOOKUP($B12,'[1]ACT DEN8.1'!$H$3:$P$151,5,FALSE),0)</f>
        <v>0</v>
      </c>
      <c r="AD12" s="202">
        <f>IFERROR(VLOOKUP($B12,'[1]ACT DEN8.1'!$H$3:$P$151,6,FALSE),0)</f>
        <v>1</v>
      </c>
      <c r="AE12" s="202">
        <f>IFERROR(VLOOKUP($B12,'[1]ACT DEN8.1'!$H$3:$P$151,7,FALSE),0)</f>
        <v>2</v>
      </c>
      <c r="AF12" s="202">
        <f>IFERROR(VLOOKUP($B12,'[1]ACT DEN8.1'!$H$3:$P$151,8,FALSE),0)</f>
        <v>0</v>
      </c>
      <c r="AG12" s="77"/>
      <c r="AH12" s="77"/>
      <c r="AI12" s="77"/>
      <c r="AJ12" s="77"/>
      <c r="AK12" s="78"/>
      <c r="AL12" s="72">
        <f t="shared" ref="AL12:AL15" si="1">SUM(Z12:AK12)</f>
        <v>3</v>
      </c>
      <c r="AM12" s="202">
        <f>IFERROR(VLOOKUP($B12,'[1]ACT DEN8.1'!$Z$3:$AH$126,2,FALSE),0)</f>
        <v>0</v>
      </c>
      <c r="AN12" s="202">
        <f>IFERROR(VLOOKUP($B12,'[1]ACT DEN8.1'!$Z$3:$AH$126,3,FALSE),0)</f>
        <v>0</v>
      </c>
      <c r="AO12" s="202">
        <f>IFERROR(VLOOKUP($B12,'[1]ACT DEN8.1'!$Z$3:$AH$126,4,FALSE),0)</f>
        <v>0</v>
      </c>
      <c r="AP12" s="202">
        <f>IFERROR(VLOOKUP($B12,'[1]ACT DEN8.1'!$Z$3:$AH$126,5,FALSE),0)</f>
        <v>0</v>
      </c>
      <c r="AQ12" s="202">
        <f>IFERROR(VLOOKUP($B12,'[1]ACT DEN8.1'!$Z$3:$AH$126,6,FALSE),0)</f>
        <v>0</v>
      </c>
      <c r="AR12" s="202">
        <f>IFERROR(VLOOKUP($B12,'[1]ACT DEN8.1'!$Z$3:$AH$126,7,FALSE),0)</f>
        <v>0</v>
      </c>
      <c r="AS12" s="202">
        <f>IFERROR(VLOOKUP($B12,'[1]ACT DEN8.1'!$Z$3:$AH$126,8,FALSE),0)</f>
        <v>0</v>
      </c>
      <c r="AT12" s="29"/>
      <c r="AU12" s="29"/>
      <c r="AV12" s="29"/>
      <c r="AW12" s="29"/>
      <c r="AX12" s="14"/>
      <c r="AY12" s="72">
        <f t="shared" ref="AY12:AY18" si="2">SUM(AM12:AX12)</f>
        <v>0</v>
      </c>
    </row>
    <row r="13" spans="1:51" s="57" customFormat="1" ht="15" thickBot="1" x14ac:dyDescent="0.25">
      <c r="A13" s="70" t="s">
        <v>210</v>
      </c>
      <c r="B13" s="71" t="s">
        <v>212</v>
      </c>
      <c r="C13" s="28"/>
      <c r="D13" s="71"/>
      <c r="E13" s="202">
        <f>IFERROR(VLOOKUP($B13,'[1]NUM8.1'!$H$3:$P$174,2,FALSE),0)</f>
        <v>0</v>
      </c>
      <c r="F13" s="202">
        <f>IFERROR(VLOOKUP($B13,'[1]NUM8.1'!$H$3:$P$174,3,FALSE),0)</f>
        <v>0</v>
      </c>
      <c r="G13" s="202">
        <f>IFERROR(VLOOKUP($B13,'[1]NUM8.1'!$H$3:$P$174,4,FALSE),0)</f>
        <v>0</v>
      </c>
      <c r="H13" s="202">
        <f>IFERROR(VLOOKUP($B13,'[1]NUM8.1'!$H$3:$P$174,5,FALSE),0)</f>
        <v>0</v>
      </c>
      <c r="I13" s="202">
        <f>IFERROR(VLOOKUP($B13,'[1]NUM8.1'!$H$3:$P$174,6,FALSE),0)</f>
        <v>1</v>
      </c>
      <c r="J13" s="202">
        <f>IFERROR(VLOOKUP($B13,'[1]NUM8.1'!$H$3:$P$174,7,FALSE),0)</f>
        <v>13</v>
      </c>
      <c r="K13" s="202">
        <f>IFERROR(VLOOKUP($B13,'[1]NUM8.1'!$H$3:$P$174,8,FALSE),0)</f>
        <v>0</v>
      </c>
      <c r="L13" s="29"/>
      <c r="M13" s="29"/>
      <c r="N13" s="29"/>
      <c r="O13" s="29"/>
      <c r="P13" s="77"/>
      <c r="Q13" s="72">
        <f>SUM(E13:P13)</f>
        <v>14</v>
      </c>
      <c r="R13" s="73"/>
      <c r="S13" s="30">
        <f>IFERROR(VLOOKUP($B13,'[2]DEN8.1'!$H$3:$J$159,2,FALSE),0)</f>
        <v>30</v>
      </c>
      <c r="T13" s="74">
        <f t="shared" ref="T13:T20" si="3">+S13+(Z13+AA13+AB13+AC13)-(AM13+AN13+AO13+AP13)</f>
        <v>30</v>
      </c>
      <c r="U13" s="203">
        <f>IFERROR(VLOOKUP($B13,'[1]DEN8.2'!$H$3:$J$175,2,FALSE),0)</f>
        <v>45</v>
      </c>
      <c r="V13" s="75">
        <f t="shared" si="0"/>
        <v>45</v>
      </c>
      <c r="W13" s="75"/>
      <c r="X13" s="72"/>
      <c r="Y13" s="76"/>
      <c r="Z13" s="202">
        <f>IFERROR(VLOOKUP($B13,'[1]ACT DEN8.1'!$H$3:$P$151,2,FALSE),0)</f>
        <v>0</v>
      </c>
      <c r="AA13" s="202">
        <f>IFERROR(VLOOKUP($B13,'[1]ACT DEN8.1'!$H$3:$P$151,3,FALSE),0)</f>
        <v>0</v>
      </c>
      <c r="AB13" s="202">
        <f>IFERROR(VLOOKUP($B13,'[1]ACT DEN8.1'!$H$3:$P$151,4,FALSE),0)</f>
        <v>0</v>
      </c>
      <c r="AC13" s="202">
        <f>IFERROR(VLOOKUP($B13,'[1]ACT DEN8.1'!$H$3:$P$151,5,FALSE),0)</f>
        <v>0</v>
      </c>
      <c r="AD13" s="202">
        <f>IFERROR(VLOOKUP($B13,'[1]ACT DEN8.1'!$H$3:$P$151,6,FALSE),0)</f>
        <v>1</v>
      </c>
      <c r="AE13" s="202">
        <f>IFERROR(VLOOKUP($B13,'[1]ACT DEN8.1'!$H$3:$P$151,7,FALSE),0)</f>
        <v>0</v>
      </c>
      <c r="AF13" s="202">
        <f>IFERROR(VLOOKUP($B13,'[1]ACT DEN8.1'!$H$3:$P$151,8,FALSE),0)</f>
        <v>0</v>
      </c>
      <c r="AG13" s="77"/>
      <c r="AH13" s="77"/>
      <c r="AI13" s="77"/>
      <c r="AJ13" s="77"/>
      <c r="AK13" s="78"/>
      <c r="AL13" s="72">
        <f t="shared" si="1"/>
        <v>1</v>
      </c>
      <c r="AM13" s="202">
        <f>IFERROR(VLOOKUP($B13,'[1]ACT DEN8.1'!$Z$3:$AH$126,2,FALSE),0)</f>
        <v>0</v>
      </c>
      <c r="AN13" s="202">
        <f>IFERROR(VLOOKUP($B13,'[1]ACT DEN8.1'!$Z$3:$AH$126,3,FALSE),0)</f>
        <v>0</v>
      </c>
      <c r="AO13" s="202">
        <f>IFERROR(VLOOKUP($B13,'[1]ACT DEN8.1'!$Z$3:$AH$126,4,FALSE),0)</f>
        <v>0</v>
      </c>
      <c r="AP13" s="202">
        <f>IFERROR(VLOOKUP($B13,'[1]ACT DEN8.1'!$Z$3:$AH$126,5,FALSE),0)</f>
        <v>0</v>
      </c>
      <c r="AQ13" s="202">
        <f>IFERROR(VLOOKUP($B13,'[1]ACT DEN8.1'!$Z$3:$AH$126,6,FALSE),0)</f>
        <v>0</v>
      </c>
      <c r="AR13" s="202">
        <f>IFERROR(VLOOKUP($B13,'[1]ACT DEN8.1'!$Z$3:$AH$126,7,FALSE),0)</f>
        <v>0</v>
      </c>
      <c r="AS13" s="202">
        <f>IFERROR(VLOOKUP($B13,'[1]ACT DEN8.1'!$Z$3:$AH$126,8,FALSE),0)</f>
        <v>0</v>
      </c>
      <c r="AT13" s="29"/>
      <c r="AU13" s="29"/>
      <c r="AV13" s="29"/>
      <c r="AW13" s="29"/>
      <c r="AX13" s="14"/>
      <c r="AY13" s="72">
        <f t="shared" si="2"/>
        <v>0</v>
      </c>
    </row>
    <row r="14" spans="1:51" s="57" customFormat="1" ht="15" thickBot="1" x14ac:dyDescent="0.25">
      <c r="A14" s="70" t="s">
        <v>210</v>
      </c>
      <c r="B14" s="71" t="s">
        <v>213</v>
      </c>
      <c r="C14" s="28"/>
      <c r="D14" s="71"/>
      <c r="E14" s="202">
        <f>IFERROR(VLOOKUP($B14,'[1]NUM8.1'!$H$3:$P$174,2,FALSE),0)</f>
        <v>0</v>
      </c>
      <c r="F14" s="202">
        <f>IFERROR(VLOOKUP($B14,'[1]NUM8.1'!$H$3:$P$174,3,FALSE),0)</f>
        <v>0</v>
      </c>
      <c r="G14" s="202">
        <f>IFERROR(VLOOKUP($B14,'[1]NUM8.1'!$H$3:$P$174,4,FALSE),0)</f>
        <v>0</v>
      </c>
      <c r="H14" s="202">
        <f>IFERROR(VLOOKUP($B14,'[1]NUM8.1'!$H$3:$P$174,5,FALSE),0)</f>
        <v>0</v>
      </c>
      <c r="I14" s="202">
        <f>IFERROR(VLOOKUP($B14,'[1]NUM8.1'!$H$3:$P$174,6,FALSE),0)</f>
        <v>0</v>
      </c>
      <c r="J14" s="202">
        <f>IFERROR(VLOOKUP($B14,'[1]NUM8.1'!$H$3:$P$174,7,FALSE),0)</f>
        <v>2</v>
      </c>
      <c r="K14" s="202">
        <f>IFERROR(VLOOKUP($B14,'[1]NUM8.1'!$H$3:$P$174,8,FALSE),0)</f>
        <v>0</v>
      </c>
      <c r="L14" s="29"/>
      <c r="M14" s="29"/>
      <c r="N14" s="29"/>
      <c r="O14" s="29"/>
      <c r="P14" s="77"/>
      <c r="Q14" s="72">
        <f>SUM(E14:P14)</f>
        <v>2</v>
      </c>
      <c r="R14" s="73"/>
      <c r="S14" s="30">
        <f>IFERROR(VLOOKUP($B14,'[2]DEN8.1'!$H$3:$J$159,2,FALSE),0)</f>
        <v>20</v>
      </c>
      <c r="T14" s="74">
        <f t="shared" si="3"/>
        <v>20</v>
      </c>
      <c r="U14" s="203">
        <f>IFERROR(VLOOKUP($B14,'[1]DEN8.2'!$H$3:$J$175,2,FALSE),0)</f>
        <v>28</v>
      </c>
      <c r="V14" s="75">
        <f t="shared" si="0"/>
        <v>28</v>
      </c>
      <c r="W14" s="75"/>
      <c r="X14" s="72"/>
      <c r="Y14" s="76"/>
      <c r="Z14" s="202">
        <f>IFERROR(VLOOKUP($B14,'[1]ACT DEN8.1'!$H$3:$P$151,2,FALSE),0)</f>
        <v>0</v>
      </c>
      <c r="AA14" s="202">
        <f>IFERROR(VLOOKUP($B14,'[1]ACT DEN8.1'!$H$3:$P$151,3,FALSE),0)</f>
        <v>0</v>
      </c>
      <c r="AB14" s="202">
        <f>IFERROR(VLOOKUP($B14,'[1]ACT DEN8.1'!$H$3:$P$151,4,FALSE),0)</f>
        <v>0</v>
      </c>
      <c r="AC14" s="202">
        <f>IFERROR(VLOOKUP($B14,'[1]ACT DEN8.1'!$H$3:$P$151,5,FALSE),0)</f>
        <v>0</v>
      </c>
      <c r="AD14" s="202">
        <f>IFERROR(VLOOKUP($B14,'[1]ACT DEN8.1'!$H$3:$P$151,6,FALSE),0)</f>
        <v>1</v>
      </c>
      <c r="AE14" s="202">
        <f>IFERROR(VLOOKUP($B14,'[1]ACT DEN8.1'!$H$3:$P$151,7,FALSE),0)</f>
        <v>1</v>
      </c>
      <c r="AF14" s="202">
        <f>IFERROR(VLOOKUP($B14,'[1]ACT DEN8.1'!$H$3:$P$151,8,FALSE),0)</f>
        <v>0</v>
      </c>
      <c r="AG14" s="77"/>
      <c r="AH14" s="77"/>
      <c r="AI14" s="77"/>
      <c r="AJ14" s="77"/>
      <c r="AK14" s="78"/>
      <c r="AL14" s="72">
        <f t="shared" si="1"/>
        <v>2</v>
      </c>
      <c r="AM14" s="202">
        <f>IFERROR(VLOOKUP($B14,'[1]ACT DEN8.1'!$Z$3:$AH$126,2,FALSE),0)</f>
        <v>0</v>
      </c>
      <c r="AN14" s="202">
        <f>IFERROR(VLOOKUP($B14,'[1]ACT DEN8.1'!$Z$3:$AH$126,3,FALSE),0)</f>
        <v>0</v>
      </c>
      <c r="AO14" s="202">
        <f>IFERROR(VLOOKUP($B14,'[1]ACT DEN8.1'!$Z$3:$AH$126,4,FALSE),0)</f>
        <v>0</v>
      </c>
      <c r="AP14" s="202">
        <f>IFERROR(VLOOKUP($B14,'[1]ACT DEN8.1'!$Z$3:$AH$126,5,FALSE),0)</f>
        <v>0</v>
      </c>
      <c r="AQ14" s="202">
        <f>IFERROR(VLOOKUP($B14,'[1]ACT DEN8.1'!$Z$3:$AH$126,6,FALSE),0)</f>
        <v>0</v>
      </c>
      <c r="AR14" s="202">
        <f>IFERROR(VLOOKUP($B14,'[1]ACT DEN8.1'!$Z$3:$AH$126,7,FALSE),0)</f>
        <v>0</v>
      </c>
      <c r="AS14" s="202">
        <f>IFERROR(VLOOKUP($B14,'[1]ACT DEN8.1'!$Z$3:$AH$126,8,FALSE),0)</f>
        <v>0</v>
      </c>
      <c r="AT14" s="29"/>
      <c r="AU14" s="29"/>
      <c r="AV14" s="29"/>
      <c r="AW14" s="29"/>
      <c r="AX14" s="14"/>
      <c r="AY14" s="72">
        <f t="shared" si="2"/>
        <v>0</v>
      </c>
    </row>
    <row r="15" spans="1:51" s="57" customFormat="1" ht="15" thickBot="1" x14ac:dyDescent="0.25">
      <c r="A15" s="70" t="s">
        <v>210</v>
      </c>
      <c r="B15" s="71" t="s">
        <v>214</v>
      </c>
      <c r="C15" s="28"/>
      <c r="D15" s="71"/>
      <c r="E15" s="202">
        <f>IFERROR(VLOOKUP($B15,'[1]NUM8.1'!$H$3:$P$174,2,FALSE),0)</f>
        <v>0</v>
      </c>
      <c r="F15" s="202">
        <f>IFERROR(VLOOKUP($B15,'[1]NUM8.1'!$H$3:$P$174,3,FALSE),0)</f>
        <v>0</v>
      </c>
      <c r="G15" s="202">
        <f>IFERROR(VLOOKUP($B15,'[1]NUM8.1'!$H$3:$P$174,4,FALSE),0)</f>
        <v>0</v>
      </c>
      <c r="H15" s="202">
        <f>IFERROR(VLOOKUP($B15,'[1]NUM8.1'!$H$3:$P$174,5,FALSE),0)</f>
        <v>0</v>
      </c>
      <c r="I15" s="202">
        <f>IFERROR(VLOOKUP($B15,'[1]NUM8.1'!$H$3:$P$174,6,FALSE),0)</f>
        <v>0</v>
      </c>
      <c r="J15" s="202">
        <f>IFERROR(VLOOKUP($B15,'[1]NUM8.1'!$H$3:$P$174,7,FALSE),0)</f>
        <v>1</v>
      </c>
      <c r="K15" s="202">
        <f>IFERROR(VLOOKUP($B15,'[1]NUM8.1'!$H$3:$P$174,8,FALSE),0)</f>
        <v>1</v>
      </c>
      <c r="L15" s="29"/>
      <c r="M15" s="29"/>
      <c r="N15" s="29"/>
      <c r="O15" s="29"/>
      <c r="P15" s="77"/>
      <c r="Q15" s="72">
        <f>SUM(E15:P15)</f>
        <v>2</v>
      </c>
      <c r="R15" s="73"/>
      <c r="S15" s="30">
        <f>IFERROR(VLOOKUP($B15,'[2]DEN8.1'!$H$3:$J$159,2,FALSE),0)</f>
        <v>16</v>
      </c>
      <c r="T15" s="74">
        <f t="shared" si="3"/>
        <v>16</v>
      </c>
      <c r="U15" s="203">
        <f>IFERROR(VLOOKUP($B15,'[1]DEN8.2'!$H$3:$J$175,2,FALSE),0)</f>
        <v>7</v>
      </c>
      <c r="V15" s="75">
        <f t="shared" si="0"/>
        <v>7</v>
      </c>
      <c r="W15" s="75"/>
      <c r="X15" s="72"/>
      <c r="Y15" s="76"/>
      <c r="Z15" s="202">
        <f>IFERROR(VLOOKUP($B15,'[1]ACT DEN8.1'!$H$3:$P$151,2,FALSE),0)</f>
        <v>0</v>
      </c>
      <c r="AA15" s="202">
        <f>IFERROR(VLOOKUP($B15,'[1]ACT DEN8.1'!$H$3:$P$151,3,FALSE),0)</f>
        <v>0</v>
      </c>
      <c r="AB15" s="202">
        <f>IFERROR(VLOOKUP($B15,'[1]ACT DEN8.1'!$H$3:$P$151,4,FALSE),0)</f>
        <v>0</v>
      </c>
      <c r="AC15" s="202">
        <f>IFERROR(VLOOKUP($B15,'[1]ACT DEN8.1'!$H$3:$P$151,5,FALSE),0)</f>
        <v>0</v>
      </c>
      <c r="AD15" s="202">
        <f>IFERROR(VLOOKUP($B15,'[1]ACT DEN8.1'!$H$3:$P$151,6,FALSE),0)</f>
        <v>0</v>
      </c>
      <c r="AE15" s="202">
        <f>IFERROR(VLOOKUP($B15,'[1]ACT DEN8.1'!$H$3:$P$151,7,FALSE),0)</f>
        <v>0</v>
      </c>
      <c r="AF15" s="202">
        <f>IFERROR(VLOOKUP($B15,'[1]ACT DEN8.1'!$H$3:$P$151,8,FALSE),0)</f>
        <v>0</v>
      </c>
      <c r="AG15" s="77"/>
      <c r="AH15" s="77"/>
      <c r="AI15" s="77"/>
      <c r="AJ15" s="77"/>
      <c r="AK15" s="78"/>
      <c r="AL15" s="72">
        <f t="shared" si="1"/>
        <v>0</v>
      </c>
      <c r="AM15" s="202">
        <f>IFERROR(VLOOKUP($B15,'[1]ACT DEN8.1'!$Z$3:$AH$126,2,FALSE),0)</f>
        <v>0</v>
      </c>
      <c r="AN15" s="202">
        <f>IFERROR(VLOOKUP($B15,'[1]ACT DEN8.1'!$Z$3:$AH$126,3,FALSE),0)</f>
        <v>0</v>
      </c>
      <c r="AO15" s="202">
        <f>IFERROR(VLOOKUP($B15,'[1]ACT DEN8.1'!$Z$3:$AH$126,4,FALSE),0)</f>
        <v>0</v>
      </c>
      <c r="AP15" s="202">
        <f>IFERROR(VLOOKUP($B15,'[1]ACT DEN8.1'!$Z$3:$AH$126,5,FALSE),0)</f>
        <v>0</v>
      </c>
      <c r="AQ15" s="202">
        <f>IFERROR(VLOOKUP($B15,'[1]ACT DEN8.1'!$Z$3:$AH$126,6,FALSE),0)</f>
        <v>0</v>
      </c>
      <c r="AR15" s="202">
        <f>IFERROR(VLOOKUP($B15,'[1]ACT DEN8.1'!$Z$3:$AH$126,7,FALSE),0)</f>
        <v>1</v>
      </c>
      <c r="AS15" s="202">
        <f>IFERROR(VLOOKUP($B15,'[1]ACT DEN8.1'!$Z$3:$AH$126,8,FALSE),0)</f>
        <v>0</v>
      </c>
      <c r="AT15" s="29"/>
      <c r="AU15" s="29"/>
      <c r="AV15" s="29"/>
      <c r="AW15" s="29"/>
      <c r="AX15" s="14"/>
      <c r="AY15" s="72">
        <f t="shared" si="2"/>
        <v>1</v>
      </c>
    </row>
    <row r="16" spans="1:51" s="57" customFormat="1" ht="15" customHeight="1" thickBot="1" x14ac:dyDescent="0.25">
      <c r="A16" s="240" t="s">
        <v>215</v>
      </c>
      <c r="B16" s="241"/>
      <c r="C16" s="34">
        <f>+D16/Metas!L45</f>
        <v>0.30403813313829853</v>
      </c>
      <c r="D16" s="35">
        <f>+Q16/R16</f>
        <v>1.5293118096856415E-2</v>
      </c>
      <c r="E16" s="80">
        <f t="shared" ref="E16" si="4">SUM(E12:E15)</f>
        <v>0</v>
      </c>
      <c r="F16" s="80">
        <f t="shared" ref="F16" si="5">SUM(F12:F15)</f>
        <v>0</v>
      </c>
      <c r="G16" s="80">
        <f t="shared" ref="G16" si="6">SUM(G12:G15)</f>
        <v>0</v>
      </c>
      <c r="H16" s="80">
        <f t="shared" ref="H16" si="7">SUM(H12:H15)</f>
        <v>0</v>
      </c>
      <c r="I16" s="80">
        <f t="shared" ref="I16" si="8">SUM(I12:I15)</f>
        <v>1</v>
      </c>
      <c r="J16" s="80">
        <f t="shared" ref="J16" si="9">SUM(J12:J15)</f>
        <v>16</v>
      </c>
      <c r="K16" s="80">
        <f t="shared" ref="K16" si="10">SUM(K12:K15)</f>
        <v>1</v>
      </c>
      <c r="L16" s="80">
        <f t="shared" ref="L16" si="11">SUM(L12:L15)</f>
        <v>0</v>
      </c>
      <c r="M16" s="80">
        <f t="shared" ref="M16" si="12">SUM(M12:M15)</f>
        <v>0</v>
      </c>
      <c r="N16" s="80">
        <f t="shared" ref="N16" si="13">SUM(N12:N15)</f>
        <v>0</v>
      </c>
      <c r="O16" s="80">
        <f t="shared" ref="O16" si="14">SUM(O12:O15)</f>
        <v>0</v>
      </c>
      <c r="P16" s="80">
        <f t="shared" ref="P16" si="15">SUM(P12:P15)</f>
        <v>0</v>
      </c>
      <c r="Q16" s="80">
        <f t="shared" ref="Q16" si="16">SUM(Q12:Q15)</f>
        <v>18</v>
      </c>
      <c r="R16" s="79">
        <f>+Y16-V16</f>
        <v>1177</v>
      </c>
      <c r="S16" s="37">
        <f>SUM(S12:S15)</f>
        <v>103</v>
      </c>
      <c r="T16" s="37">
        <f t="shared" ref="T16:X16" si="17">SUM(T12:T15)</f>
        <v>103</v>
      </c>
      <c r="U16" s="80">
        <f t="shared" si="17"/>
        <v>132</v>
      </c>
      <c r="V16" s="80">
        <f t="shared" si="17"/>
        <v>132</v>
      </c>
      <c r="W16" s="80">
        <f t="shared" si="17"/>
        <v>0</v>
      </c>
      <c r="X16" s="80">
        <f t="shared" si="17"/>
        <v>0</v>
      </c>
      <c r="Y16" s="81">
        <v>1309</v>
      </c>
      <c r="Z16" s="80">
        <f t="shared" ref="Z16:AK16" si="18">SUM(Z12:Z15)</f>
        <v>0</v>
      </c>
      <c r="AA16" s="80">
        <f t="shared" si="18"/>
        <v>0</v>
      </c>
      <c r="AB16" s="80">
        <f t="shared" si="18"/>
        <v>0</v>
      </c>
      <c r="AC16" s="80">
        <f t="shared" si="18"/>
        <v>0</v>
      </c>
      <c r="AD16" s="80">
        <f t="shared" si="18"/>
        <v>3</v>
      </c>
      <c r="AE16" s="80">
        <f t="shared" si="18"/>
        <v>3</v>
      </c>
      <c r="AF16" s="80">
        <f t="shared" si="18"/>
        <v>0</v>
      </c>
      <c r="AG16" s="80">
        <f t="shared" si="18"/>
        <v>0</v>
      </c>
      <c r="AH16" s="80">
        <f t="shared" si="18"/>
        <v>0</v>
      </c>
      <c r="AI16" s="80">
        <f t="shared" si="18"/>
        <v>0</v>
      </c>
      <c r="AJ16" s="80">
        <f t="shared" si="18"/>
        <v>0</v>
      </c>
      <c r="AK16" s="80">
        <f t="shared" si="18"/>
        <v>0</v>
      </c>
      <c r="AL16" s="80">
        <f>SUM(Z16:AK16)</f>
        <v>6</v>
      </c>
      <c r="AM16" s="80">
        <f t="shared" ref="AM16:AX16" si="19">SUM(AM12:AM15)</f>
        <v>0</v>
      </c>
      <c r="AN16" s="80">
        <f t="shared" si="19"/>
        <v>0</v>
      </c>
      <c r="AO16" s="80">
        <f t="shared" si="19"/>
        <v>0</v>
      </c>
      <c r="AP16" s="80">
        <f t="shared" si="19"/>
        <v>0</v>
      </c>
      <c r="AQ16" s="80">
        <f t="shared" si="19"/>
        <v>0</v>
      </c>
      <c r="AR16" s="80">
        <f t="shared" si="19"/>
        <v>1</v>
      </c>
      <c r="AS16" s="80">
        <f t="shared" si="19"/>
        <v>0</v>
      </c>
      <c r="AT16" s="80">
        <f t="shared" si="19"/>
        <v>0</v>
      </c>
      <c r="AU16" s="80">
        <f t="shared" si="19"/>
        <v>0</v>
      </c>
      <c r="AV16" s="80">
        <f t="shared" si="19"/>
        <v>0</v>
      </c>
      <c r="AW16" s="80">
        <f t="shared" si="19"/>
        <v>0</v>
      </c>
      <c r="AX16" s="80">
        <f t="shared" si="19"/>
        <v>0</v>
      </c>
      <c r="AY16" s="80">
        <f>SUM(AM16:AX16)</f>
        <v>1</v>
      </c>
    </row>
    <row r="17" spans="1:51" s="57" customFormat="1" ht="15" thickBot="1" x14ac:dyDescent="0.25">
      <c r="A17" s="70" t="s">
        <v>216</v>
      </c>
      <c r="B17" s="71" t="s">
        <v>217</v>
      </c>
      <c r="C17" s="28"/>
      <c r="D17" s="71"/>
      <c r="E17" s="202">
        <f>IFERROR(VLOOKUP($B17,'[1]NUM8.1'!$H$3:$P$174,2,FALSE),0)</f>
        <v>0</v>
      </c>
      <c r="F17" s="202">
        <f>IFERROR(VLOOKUP($B17,'[1]NUM8.1'!$H$3:$P$174,3,FALSE),0)</f>
        <v>0</v>
      </c>
      <c r="G17" s="202">
        <f>IFERROR(VLOOKUP($B17,'[1]NUM8.1'!$H$3:$P$174,4,FALSE),0)</f>
        <v>0</v>
      </c>
      <c r="H17" s="202">
        <f>IFERROR(VLOOKUP($B17,'[1]NUM8.1'!$H$3:$P$174,5,FALSE),0)</f>
        <v>0</v>
      </c>
      <c r="I17" s="202">
        <f>IFERROR(VLOOKUP($B17,'[1]NUM8.1'!$H$3:$P$174,6,FALSE),0)</f>
        <v>4</v>
      </c>
      <c r="J17" s="202">
        <f>IFERROR(VLOOKUP($B17,'[1]NUM8.1'!$H$3:$P$174,7,FALSE),0)</f>
        <v>0</v>
      </c>
      <c r="K17" s="202">
        <f>IFERROR(VLOOKUP($B17,'[1]NUM8.1'!$H$3:$P$174,8,FALSE),0)</f>
        <v>6</v>
      </c>
      <c r="L17" s="29"/>
      <c r="M17" s="29"/>
      <c r="N17" s="29"/>
      <c r="O17" s="77"/>
      <c r="P17" s="77"/>
      <c r="Q17" s="72">
        <f t="shared" ref="Q17:Q18" si="20">SUM(E17:P17)</f>
        <v>10</v>
      </c>
      <c r="R17" s="73"/>
      <c r="S17" s="30">
        <f>IFERROR(VLOOKUP($B17,'[2]DEN8.1'!$H$3:$J$159,2,FALSE),0)</f>
        <v>63</v>
      </c>
      <c r="T17" s="74">
        <f t="shared" si="3"/>
        <v>63</v>
      </c>
      <c r="U17" s="203">
        <f>IFERROR(VLOOKUP($B17,'[1]DEN8.2'!$H$3:$J$175,2,FALSE),0)</f>
        <v>106</v>
      </c>
      <c r="V17" s="75">
        <f t="shared" ref="V17:V20" si="21">+U17+(AF17)-(AS17)</f>
        <v>108</v>
      </c>
      <c r="W17" s="75"/>
      <c r="X17" s="72"/>
      <c r="Y17" s="82"/>
      <c r="Z17" s="202">
        <f>IFERROR(VLOOKUP($B17,'[1]ACT DEN8.1'!$H$3:$P$151,2,FALSE),0)</f>
        <v>0</v>
      </c>
      <c r="AA17" s="202">
        <f>IFERROR(VLOOKUP($B17,'[1]ACT DEN8.1'!$H$3:$P$151,3,FALSE),0)</f>
        <v>0</v>
      </c>
      <c r="AB17" s="202">
        <f>IFERROR(VLOOKUP($B17,'[1]ACT DEN8.1'!$H$3:$P$151,4,FALSE),0)</f>
        <v>0</v>
      </c>
      <c r="AC17" s="202">
        <f>IFERROR(VLOOKUP($B17,'[1]ACT DEN8.1'!$H$3:$P$151,5,FALSE),0)</f>
        <v>0</v>
      </c>
      <c r="AD17" s="202">
        <f>IFERROR(VLOOKUP($B17,'[1]ACT DEN8.1'!$H$3:$P$151,6,FALSE),0)</f>
        <v>0</v>
      </c>
      <c r="AE17" s="202">
        <f>IFERROR(VLOOKUP($B17,'[1]ACT DEN8.1'!$H$3:$P$151,7,FALSE),0)</f>
        <v>0</v>
      </c>
      <c r="AF17" s="202">
        <f>IFERROR(VLOOKUP($B17,'[1]ACT DEN8.1'!$H$3:$P$151,8,FALSE),0)</f>
        <v>2</v>
      </c>
      <c r="AG17" s="77"/>
      <c r="AH17" s="77"/>
      <c r="AI17" s="83"/>
      <c r="AJ17" s="77"/>
      <c r="AK17" s="78"/>
      <c r="AL17" s="72">
        <f t="shared" ref="AL17:AL18" si="22">SUM(Z17:AK17)</f>
        <v>2</v>
      </c>
      <c r="AM17" s="202">
        <f>IFERROR(VLOOKUP($B17,'[1]ACT DEN8.1'!$Z$3:$AH$126,2,FALSE),0)</f>
        <v>0</v>
      </c>
      <c r="AN17" s="202">
        <f>IFERROR(VLOOKUP($B17,'[1]ACT DEN8.1'!$Z$3:$AH$126,3,FALSE),0)</f>
        <v>0</v>
      </c>
      <c r="AO17" s="202">
        <f>IFERROR(VLOOKUP($B17,'[1]ACT DEN8.1'!$Z$3:$AH$126,4,FALSE),0)</f>
        <v>0</v>
      </c>
      <c r="AP17" s="202">
        <f>IFERROR(VLOOKUP($B17,'[1]ACT DEN8.1'!$Z$3:$AH$126,5,FALSE),0)</f>
        <v>0</v>
      </c>
      <c r="AQ17" s="202">
        <f>IFERROR(VLOOKUP($B17,'[1]ACT DEN8.1'!$Z$3:$AH$126,6,FALSE),0)</f>
        <v>0</v>
      </c>
      <c r="AR17" s="202">
        <f>IFERROR(VLOOKUP($B17,'[1]ACT DEN8.1'!$Z$3:$AH$126,7,FALSE),0)</f>
        <v>0</v>
      </c>
      <c r="AS17" s="202">
        <f>IFERROR(VLOOKUP($B17,'[1]ACT DEN8.1'!$Z$3:$AH$126,8,FALSE),0)</f>
        <v>0</v>
      </c>
      <c r="AT17" s="29"/>
      <c r="AU17" s="29"/>
      <c r="AV17" s="29"/>
      <c r="AW17" s="29"/>
      <c r="AX17" s="29"/>
      <c r="AY17" s="72">
        <f t="shared" si="2"/>
        <v>0</v>
      </c>
    </row>
    <row r="18" spans="1:51" s="57" customFormat="1" ht="15" thickBot="1" x14ac:dyDescent="0.25">
      <c r="A18" s="70" t="s">
        <v>216</v>
      </c>
      <c r="B18" s="71" t="s">
        <v>218</v>
      </c>
      <c r="C18" s="28"/>
      <c r="D18" s="71"/>
      <c r="E18" s="202">
        <f>IFERROR(VLOOKUP($B18,'[1]NUM8.1'!$H$3:$P$174,2,FALSE),0)</f>
        <v>0</v>
      </c>
      <c r="F18" s="202">
        <f>IFERROR(VLOOKUP($B18,'[1]NUM8.1'!$H$3:$P$174,3,FALSE),0)</f>
        <v>0</v>
      </c>
      <c r="G18" s="202">
        <f>IFERROR(VLOOKUP($B18,'[1]NUM8.1'!$H$3:$P$174,4,FALSE),0)</f>
        <v>0</v>
      </c>
      <c r="H18" s="202">
        <f>IFERROR(VLOOKUP($B18,'[1]NUM8.1'!$H$3:$P$174,5,FALSE),0)</f>
        <v>0</v>
      </c>
      <c r="I18" s="202">
        <f>IFERROR(VLOOKUP($B18,'[1]NUM8.1'!$H$3:$P$174,6,FALSE),0)</f>
        <v>0</v>
      </c>
      <c r="J18" s="202">
        <f>IFERROR(VLOOKUP($B18,'[1]NUM8.1'!$H$3:$P$174,7,FALSE),0)</f>
        <v>0</v>
      </c>
      <c r="K18" s="202">
        <f>IFERROR(VLOOKUP($B18,'[1]NUM8.1'!$H$3:$P$174,8,FALSE),0)</f>
        <v>0</v>
      </c>
      <c r="L18" s="29"/>
      <c r="M18" s="29"/>
      <c r="N18" s="29"/>
      <c r="O18" s="77"/>
      <c r="P18" s="77"/>
      <c r="Q18" s="72">
        <f t="shared" si="20"/>
        <v>0</v>
      </c>
      <c r="R18" s="73"/>
      <c r="S18" s="30">
        <f>IFERROR(VLOOKUP($B18,'[2]DEN8.1'!$H$3:$J$159,2,FALSE),0)</f>
        <v>23</v>
      </c>
      <c r="T18" s="74">
        <f t="shared" si="3"/>
        <v>23</v>
      </c>
      <c r="U18" s="203">
        <f>IFERROR(VLOOKUP($B18,'[1]DEN8.2'!$H$3:$J$175,2,FALSE),0)</f>
        <v>34</v>
      </c>
      <c r="V18" s="75">
        <f t="shared" si="21"/>
        <v>34</v>
      </c>
      <c r="W18" s="75"/>
      <c r="X18" s="72"/>
      <c r="Y18" s="82"/>
      <c r="Z18" s="202">
        <f>IFERROR(VLOOKUP($B18,'[1]ACT DEN8.1'!$H$3:$P$151,2,FALSE),0)</f>
        <v>0</v>
      </c>
      <c r="AA18" s="202">
        <f>IFERROR(VLOOKUP($B18,'[1]ACT DEN8.1'!$H$3:$P$151,3,FALSE),0)</f>
        <v>0</v>
      </c>
      <c r="AB18" s="202">
        <f>IFERROR(VLOOKUP($B18,'[1]ACT DEN8.1'!$H$3:$P$151,4,FALSE),0)</f>
        <v>0</v>
      </c>
      <c r="AC18" s="202">
        <f>IFERROR(VLOOKUP($B18,'[1]ACT DEN8.1'!$H$3:$P$151,5,FALSE),0)</f>
        <v>0</v>
      </c>
      <c r="AD18" s="202">
        <f>IFERROR(VLOOKUP($B18,'[1]ACT DEN8.1'!$H$3:$P$151,6,FALSE),0)</f>
        <v>0</v>
      </c>
      <c r="AE18" s="202">
        <f>IFERROR(VLOOKUP($B18,'[1]ACT DEN8.1'!$H$3:$P$151,7,FALSE),0)</f>
        <v>0</v>
      </c>
      <c r="AF18" s="202">
        <f>IFERROR(VLOOKUP($B18,'[1]ACT DEN8.1'!$H$3:$P$151,8,FALSE),0)</f>
        <v>0</v>
      </c>
      <c r="AG18" s="77"/>
      <c r="AH18" s="77"/>
      <c r="AI18" s="83"/>
      <c r="AJ18" s="77"/>
      <c r="AK18" s="78"/>
      <c r="AL18" s="72">
        <f t="shared" si="22"/>
        <v>0</v>
      </c>
      <c r="AM18" s="202">
        <f>IFERROR(VLOOKUP($B18,'[1]ACT DEN8.1'!$Z$3:$AH$126,2,FALSE),0)</f>
        <v>0</v>
      </c>
      <c r="AN18" s="202">
        <f>IFERROR(VLOOKUP($B18,'[1]ACT DEN8.1'!$Z$3:$AH$126,3,FALSE),0)</f>
        <v>0</v>
      </c>
      <c r="AO18" s="202">
        <f>IFERROR(VLOOKUP($B18,'[1]ACT DEN8.1'!$Z$3:$AH$126,4,FALSE),0)</f>
        <v>0</v>
      </c>
      <c r="AP18" s="202">
        <f>IFERROR(VLOOKUP($B18,'[1]ACT DEN8.1'!$Z$3:$AH$126,5,FALSE),0)</f>
        <v>0</v>
      </c>
      <c r="AQ18" s="202">
        <f>IFERROR(VLOOKUP($B18,'[1]ACT DEN8.1'!$Z$3:$AH$126,6,FALSE),0)</f>
        <v>0</v>
      </c>
      <c r="AR18" s="202">
        <f>IFERROR(VLOOKUP($B18,'[1]ACT DEN8.1'!$Z$3:$AH$126,7,FALSE),0)</f>
        <v>0</v>
      </c>
      <c r="AS18" s="202">
        <f>IFERROR(VLOOKUP($B18,'[1]ACT DEN8.1'!$Z$3:$AH$126,8,FALSE),0)</f>
        <v>0</v>
      </c>
      <c r="AT18" s="29"/>
      <c r="AU18" s="29"/>
      <c r="AV18" s="29"/>
      <c r="AW18" s="29"/>
      <c r="AX18" s="29"/>
      <c r="AY18" s="72">
        <f t="shared" si="2"/>
        <v>0</v>
      </c>
    </row>
    <row r="19" spans="1:51" s="57" customFormat="1" ht="15" thickBot="1" x14ac:dyDescent="0.25">
      <c r="A19" s="70" t="s">
        <v>216</v>
      </c>
      <c r="B19" s="71" t="s">
        <v>219</v>
      </c>
      <c r="C19" s="28"/>
      <c r="D19" s="71"/>
      <c r="E19" s="202">
        <f>IFERROR(VLOOKUP($B19,'[1]NUM8.1'!$H$3:$P$174,2,FALSE),0)</f>
        <v>0</v>
      </c>
      <c r="F19" s="202">
        <f>IFERROR(VLOOKUP($B19,'[1]NUM8.1'!$H$3:$P$174,3,FALSE),0)</f>
        <v>0</v>
      </c>
      <c r="G19" s="202">
        <f>IFERROR(VLOOKUP($B19,'[1]NUM8.1'!$H$3:$P$174,4,FALSE),0)</f>
        <v>0</v>
      </c>
      <c r="H19" s="202">
        <f>IFERROR(VLOOKUP($B19,'[1]NUM8.1'!$H$3:$P$174,5,FALSE),0)</f>
        <v>0</v>
      </c>
      <c r="I19" s="202">
        <f>IFERROR(VLOOKUP($B19,'[1]NUM8.1'!$H$3:$P$174,6,FALSE),0)</f>
        <v>0</v>
      </c>
      <c r="J19" s="202">
        <f>IFERROR(VLOOKUP($B19,'[1]NUM8.1'!$H$3:$P$174,7,FALSE),0)</f>
        <v>0</v>
      </c>
      <c r="K19" s="202">
        <f>IFERROR(VLOOKUP($B19,'[1]NUM8.1'!$H$3:$P$174,8,FALSE),0)</f>
        <v>0</v>
      </c>
      <c r="L19" s="29"/>
      <c r="M19" s="29"/>
      <c r="N19" s="29"/>
      <c r="O19" s="77"/>
      <c r="P19" s="77"/>
      <c r="Q19" s="72">
        <f>SUM(E19:P19)</f>
        <v>0</v>
      </c>
      <c r="R19" s="73"/>
      <c r="S19" s="30">
        <f>IFERROR(VLOOKUP($B19,'[2]DEN8.1'!$H$3:$J$159,2,FALSE),0)</f>
        <v>20</v>
      </c>
      <c r="T19" s="74">
        <f t="shared" si="3"/>
        <v>20</v>
      </c>
      <c r="U19" s="203">
        <f>IFERROR(VLOOKUP($B19,'[1]DEN8.2'!$H$3:$J$175,2,FALSE),0)</f>
        <v>28</v>
      </c>
      <c r="V19" s="75">
        <f t="shared" si="21"/>
        <v>28</v>
      </c>
      <c r="W19" s="75"/>
      <c r="X19" s="72"/>
      <c r="Y19" s="82"/>
      <c r="Z19" s="202">
        <f>IFERROR(VLOOKUP($B19,'[1]ACT DEN8.1'!$H$3:$P$151,2,FALSE),0)</f>
        <v>0</v>
      </c>
      <c r="AA19" s="202">
        <f>IFERROR(VLOOKUP($B19,'[1]ACT DEN8.1'!$H$3:$P$151,3,FALSE),0)</f>
        <v>0</v>
      </c>
      <c r="AB19" s="202">
        <f>IFERROR(VLOOKUP($B19,'[1]ACT DEN8.1'!$H$3:$P$151,4,FALSE),0)</f>
        <v>0</v>
      </c>
      <c r="AC19" s="202">
        <f>IFERROR(VLOOKUP($B19,'[1]ACT DEN8.1'!$H$3:$P$151,5,FALSE),0)</f>
        <v>0</v>
      </c>
      <c r="AD19" s="202">
        <f>IFERROR(VLOOKUP($B19,'[1]ACT DEN8.1'!$H$3:$P$151,6,FALSE),0)</f>
        <v>0</v>
      </c>
      <c r="AE19" s="202">
        <f>IFERROR(VLOOKUP($B19,'[1]ACT DEN8.1'!$H$3:$P$151,7,FALSE),0)</f>
        <v>0</v>
      </c>
      <c r="AF19" s="202">
        <f>IFERROR(VLOOKUP($B19,'[1]ACT DEN8.1'!$H$3:$P$151,8,FALSE),0)</f>
        <v>0</v>
      </c>
      <c r="AG19" s="77"/>
      <c r="AH19" s="77"/>
      <c r="AI19" s="83"/>
      <c r="AJ19" s="77"/>
      <c r="AK19" s="78"/>
      <c r="AL19" s="72">
        <f>SUM(Z19:AK19)</f>
        <v>0</v>
      </c>
      <c r="AM19" s="202">
        <f>IFERROR(VLOOKUP($B19,'[1]ACT DEN8.1'!$Z$3:$AH$126,2,FALSE),0)</f>
        <v>0</v>
      </c>
      <c r="AN19" s="202">
        <f>IFERROR(VLOOKUP($B19,'[1]ACT DEN8.1'!$Z$3:$AH$126,3,FALSE),0)</f>
        <v>0</v>
      </c>
      <c r="AO19" s="202">
        <f>IFERROR(VLOOKUP($B19,'[1]ACT DEN8.1'!$Z$3:$AH$126,4,FALSE),0)</f>
        <v>0</v>
      </c>
      <c r="AP19" s="202">
        <f>IFERROR(VLOOKUP($B19,'[1]ACT DEN8.1'!$Z$3:$AH$126,5,FALSE),0)</f>
        <v>0</v>
      </c>
      <c r="AQ19" s="202">
        <f>IFERROR(VLOOKUP($B19,'[1]ACT DEN8.1'!$Z$3:$AH$126,6,FALSE),0)</f>
        <v>0</v>
      </c>
      <c r="AR19" s="202">
        <f>IFERROR(VLOOKUP($B19,'[1]ACT DEN8.1'!$Z$3:$AH$126,7,FALSE),0)</f>
        <v>0</v>
      </c>
      <c r="AS19" s="202">
        <f>IFERROR(VLOOKUP($B19,'[1]ACT DEN8.1'!$Z$3:$AH$126,8,FALSE),0)</f>
        <v>0</v>
      </c>
      <c r="AT19" s="29"/>
      <c r="AU19" s="29"/>
      <c r="AV19" s="29"/>
      <c r="AW19" s="29"/>
      <c r="AX19" s="29"/>
      <c r="AY19" s="72">
        <f>SUM(AM19:AX19)</f>
        <v>0</v>
      </c>
    </row>
    <row r="20" spans="1:51" s="57" customFormat="1" ht="15" thickBot="1" x14ac:dyDescent="0.25">
      <c r="A20" s="70" t="s">
        <v>216</v>
      </c>
      <c r="B20" s="71" t="s">
        <v>220</v>
      </c>
      <c r="C20" s="28"/>
      <c r="D20" s="71"/>
      <c r="E20" s="202">
        <f>IFERROR(VLOOKUP($B20,'[1]NUM8.1'!$H$3:$P$174,2,FALSE),0)</f>
        <v>0</v>
      </c>
      <c r="F20" s="202">
        <f>IFERROR(VLOOKUP($B20,'[1]NUM8.1'!$H$3:$P$174,3,FALSE),0)</f>
        <v>0</v>
      </c>
      <c r="G20" s="202">
        <f>IFERROR(VLOOKUP($B20,'[1]NUM8.1'!$H$3:$P$174,4,FALSE),0)</f>
        <v>0</v>
      </c>
      <c r="H20" s="202">
        <f>IFERROR(VLOOKUP($B20,'[1]NUM8.1'!$H$3:$P$174,5,FALSE),0)</f>
        <v>0</v>
      </c>
      <c r="I20" s="202">
        <f>IFERROR(VLOOKUP($B20,'[1]NUM8.1'!$H$3:$P$174,6,FALSE),0)</f>
        <v>0</v>
      </c>
      <c r="J20" s="202">
        <f>IFERROR(VLOOKUP($B20,'[1]NUM8.1'!$H$3:$P$174,7,FALSE),0)</f>
        <v>0</v>
      </c>
      <c r="K20" s="202">
        <f>IFERROR(VLOOKUP($B20,'[1]NUM8.1'!$H$3:$P$174,8,FALSE),0)</f>
        <v>0</v>
      </c>
      <c r="L20" s="29"/>
      <c r="M20" s="29"/>
      <c r="N20" s="29"/>
      <c r="O20" s="77"/>
      <c r="P20" s="77"/>
      <c r="Q20" s="72">
        <f>SUM(E20:P20)</f>
        <v>0</v>
      </c>
      <c r="R20" s="73"/>
      <c r="S20" s="30">
        <f>IFERROR(VLOOKUP($B20,'[2]DEN8.1'!$H$3:$J$159,2,FALSE),0)</f>
        <v>47</v>
      </c>
      <c r="T20" s="74">
        <f t="shared" si="3"/>
        <v>47</v>
      </c>
      <c r="U20" s="203">
        <f>IFERROR(VLOOKUP($B20,'[1]DEN8.2'!$H$3:$J$175,2,FALSE),0)</f>
        <v>43</v>
      </c>
      <c r="V20" s="75">
        <f t="shared" si="21"/>
        <v>43</v>
      </c>
      <c r="W20" s="75"/>
      <c r="X20" s="72"/>
      <c r="Y20" s="82"/>
      <c r="Z20" s="202">
        <f>IFERROR(VLOOKUP($B20,'[1]ACT DEN8.1'!$H$3:$P$151,2,FALSE),0)</f>
        <v>0</v>
      </c>
      <c r="AA20" s="202">
        <f>IFERROR(VLOOKUP($B20,'[1]ACT DEN8.1'!$H$3:$P$151,3,FALSE),0)</f>
        <v>0</v>
      </c>
      <c r="AB20" s="202">
        <f>IFERROR(VLOOKUP($B20,'[1]ACT DEN8.1'!$H$3:$P$151,4,FALSE),0)</f>
        <v>0</v>
      </c>
      <c r="AC20" s="202">
        <f>IFERROR(VLOOKUP($B20,'[1]ACT DEN8.1'!$H$3:$P$151,5,FALSE),0)</f>
        <v>0</v>
      </c>
      <c r="AD20" s="202">
        <f>IFERROR(VLOOKUP($B20,'[1]ACT DEN8.1'!$H$3:$P$151,6,FALSE),0)</f>
        <v>0</v>
      </c>
      <c r="AE20" s="202">
        <f>IFERROR(VLOOKUP($B20,'[1]ACT DEN8.1'!$H$3:$P$151,7,FALSE),0)</f>
        <v>0</v>
      </c>
      <c r="AF20" s="202">
        <f>IFERROR(VLOOKUP($B20,'[1]ACT DEN8.1'!$H$3:$P$151,8,FALSE),0)</f>
        <v>0</v>
      </c>
      <c r="AG20" s="77"/>
      <c r="AH20" s="77"/>
      <c r="AI20" s="83"/>
      <c r="AJ20" s="77"/>
      <c r="AK20" s="78"/>
      <c r="AL20" s="72">
        <f>SUM(Z20:AK20)</f>
        <v>0</v>
      </c>
      <c r="AM20" s="202">
        <f>IFERROR(VLOOKUP($B20,'[1]ACT DEN8.1'!$Z$3:$AH$126,2,FALSE),0)</f>
        <v>0</v>
      </c>
      <c r="AN20" s="202">
        <f>IFERROR(VLOOKUP($B20,'[1]ACT DEN8.1'!$Z$3:$AH$126,3,FALSE),0)</f>
        <v>0</v>
      </c>
      <c r="AO20" s="202">
        <f>IFERROR(VLOOKUP($B20,'[1]ACT DEN8.1'!$Z$3:$AH$126,4,FALSE),0)</f>
        <v>0</v>
      </c>
      <c r="AP20" s="202">
        <f>IFERROR(VLOOKUP($B20,'[1]ACT DEN8.1'!$Z$3:$AH$126,5,FALSE),0)</f>
        <v>0</v>
      </c>
      <c r="AQ20" s="202">
        <f>IFERROR(VLOOKUP($B20,'[1]ACT DEN8.1'!$Z$3:$AH$126,6,FALSE),0)</f>
        <v>0</v>
      </c>
      <c r="AR20" s="202">
        <f>IFERROR(VLOOKUP($B20,'[1]ACT DEN8.1'!$Z$3:$AH$126,7,FALSE),0)</f>
        <v>0</v>
      </c>
      <c r="AS20" s="202">
        <f>IFERROR(VLOOKUP($B20,'[1]ACT DEN8.1'!$Z$3:$AH$126,8,FALSE),0)</f>
        <v>0</v>
      </c>
      <c r="AT20" s="29"/>
      <c r="AU20" s="29"/>
      <c r="AV20" s="29"/>
      <c r="AW20" s="29"/>
      <c r="AX20" s="29"/>
      <c r="AY20" s="72">
        <f>SUM(AM20:AX20)</f>
        <v>0</v>
      </c>
    </row>
    <row r="21" spans="1:51" s="57" customFormat="1" ht="15" customHeight="1" thickBot="1" x14ac:dyDescent="0.25">
      <c r="A21" s="240" t="s">
        <v>221</v>
      </c>
      <c r="B21" s="241"/>
      <c r="C21" s="34">
        <f>+D21/Metas!L44</f>
        <v>0.11591918114690437</v>
      </c>
      <c r="D21" s="35">
        <f>+Q21/R21</f>
        <v>8.1433224755700327E-3</v>
      </c>
      <c r="E21" s="80">
        <f t="shared" ref="E21" si="23">SUM(E17:E20)</f>
        <v>0</v>
      </c>
      <c r="F21" s="80">
        <f t="shared" ref="F21" si="24">SUM(F17:F20)</f>
        <v>0</v>
      </c>
      <c r="G21" s="80">
        <f t="shared" ref="G21" si="25">SUM(G17:G20)</f>
        <v>0</v>
      </c>
      <c r="H21" s="80">
        <f t="shared" ref="H21" si="26">SUM(H17:H20)</f>
        <v>0</v>
      </c>
      <c r="I21" s="80">
        <f t="shared" ref="I21" si="27">SUM(I17:I20)</f>
        <v>4</v>
      </c>
      <c r="J21" s="80">
        <f t="shared" ref="J21" si="28">SUM(J17:J20)</f>
        <v>0</v>
      </c>
      <c r="K21" s="80">
        <f t="shared" ref="K21" si="29">SUM(K17:K20)</f>
        <v>6</v>
      </c>
      <c r="L21" s="80">
        <f t="shared" ref="L21" si="30">SUM(L17:L20)</f>
        <v>0</v>
      </c>
      <c r="M21" s="80">
        <f t="shared" ref="M21" si="31">SUM(M17:M20)</f>
        <v>0</v>
      </c>
      <c r="N21" s="80">
        <f t="shared" ref="N21" si="32">SUM(N17:N20)</f>
        <v>0</v>
      </c>
      <c r="O21" s="80">
        <f t="shared" ref="O21" si="33">SUM(O17:O20)</f>
        <v>0</v>
      </c>
      <c r="P21" s="80">
        <f t="shared" ref="P21" si="34">SUM(P17:P20)</f>
        <v>0</v>
      </c>
      <c r="Q21" s="80">
        <f t="shared" ref="Q21" si="35">SUM(Q17:Q20)</f>
        <v>10</v>
      </c>
      <c r="R21" s="79">
        <f>+Y21-V21</f>
        <v>1228</v>
      </c>
      <c r="S21" s="37">
        <f>SUM(S17:S20)</f>
        <v>153</v>
      </c>
      <c r="T21" s="37">
        <f t="shared" ref="T21:X21" si="36">SUM(T17:T20)</f>
        <v>153</v>
      </c>
      <c r="U21" s="80">
        <f t="shared" si="36"/>
        <v>211</v>
      </c>
      <c r="V21" s="80">
        <f t="shared" si="36"/>
        <v>213</v>
      </c>
      <c r="W21" s="80">
        <f t="shared" si="36"/>
        <v>0</v>
      </c>
      <c r="X21" s="80">
        <f t="shared" si="36"/>
        <v>0</v>
      </c>
      <c r="Y21" s="81">
        <v>1441</v>
      </c>
      <c r="Z21" s="80">
        <f t="shared" ref="Z21:AY21" si="37">SUM(Z17:Z20)</f>
        <v>0</v>
      </c>
      <c r="AA21" s="80">
        <f t="shared" si="37"/>
        <v>0</v>
      </c>
      <c r="AB21" s="80">
        <f t="shared" si="37"/>
        <v>0</v>
      </c>
      <c r="AC21" s="80">
        <f t="shared" si="37"/>
        <v>0</v>
      </c>
      <c r="AD21" s="80">
        <f t="shared" si="37"/>
        <v>0</v>
      </c>
      <c r="AE21" s="80">
        <f t="shared" si="37"/>
        <v>0</v>
      </c>
      <c r="AF21" s="80">
        <f t="shared" si="37"/>
        <v>2</v>
      </c>
      <c r="AG21" s="80">
        <f t="shared" si="37"/>
        <v>0</v>
      </c>
      <c r="AH21" s="80">
        <f t="shared" si="37"/>
        <v>0</v>
      </c>
      <c r="AI21" s="80">
        <f t="shared" si="37"/>
        <v>0</v>
      </c>
      <c r="AJ21" s="80">
        <f t="shared" si="37"/>
        <v>0</v>
      </c>
      <c r="AK21" s="80">
        <f t="shared" si="37"/>
        <v>0</v>
      </c>
      <c r="AL21" s="80">
        <f t="shared" si="37"/>
        <v>2</v>
      </c>
      <c r="AM21" s="80">
        <f t="shared" si="37"/>
        <v>0</v>
      </c>
      <c r="AN21" s="80">
        <f t="shared" si="37"/>
        <v>0</v>
      </c>
      <c r="AO21" s="80">
        <f t="shared" si="37"/>
        <v>0</v>
      </c>
      <c r="AP21" s="80">
        <f t="shared" si="37"/>
        <v>0</v>
      </c>
      <c r="AQ21" s="80">
        <f t="shared" si="37"/>
        <v>0</v>
      </c>
      <c r="AR21" s="80">
        <f t="shared" si="37"/>
        <v>0</v>
      </c>
      <c r="AS21" s="80">
        <f t="shared" si="37"/>
        <v>0</v>
      </c>
      <c r="AT21" s="80">
        <f t="shared" si="37"/>
        <v>0</v>
      </c>
      <c r="AU21" s="80">
        <f t="shared" si="37"/>
        <v>0</v>
      </c>
      <c r="AV21" s="80">
        <f t="shared" si="37"/>
        <v>0</v>
      </c>
      <c r="AW21" s="80">
        <f t="shared" si="37"/>
        <v>0</v>
      </c>
      <c r="AX21" s="80">
        <f t="shared" si="37"/>
        <v>0</v>
      </c>
      <c r="AY21" s="80">
        <f t="shared" si="37"/>
        <v>0</v>
      </c>
    </row>
    <row r="22" spans="1:51" s="27" customFormat="1" x14ac:dyDescent="0.2">
      <c r="B22" s="41" t="s">
        <v>209</v>
      </c>
      <c r="C22" s="42"/>
      <c r="D22" s="43"/>
      <c r="E22" s="88">
        <f t="shared" ref="E22:Q22" si="38">+E16+E21</f>
        <v>0</v>
      </c>
      <c r="F22" s="88">
        <f t="shared" si="38"/>
        <v>0</v>
      </c>
      <c r="G22" s="88">
        <f t="shared" si="38"/>
        <v>0</v>
      </c>
      <c r="H22" s="88">
        <f t="shared" si="38"/>
        <v>0</v>
      </c>
      <c r="I22" s="88">
        <f t="shared" si="38"/>
        <v>5</v>
      </c>
      <c r="J22" s="88">
        <f t="shared" si="38"/>
        <v>16</v>
      </c>
      <c r="K22" s="88">
        <f t="shared" si="38"/>
        <v>7</v>
      </c>
      <c r="L22" s="88">
        <f t="shared" si="38"/>
        <v>0</v>
      </c>
      <c r="M22" s="88">
        <f t="shared" si="38"/>
        <v>0</v>
      </c>
      <c r="N22" s="88">
        <f t="shared" si="38"/>
        <v>0</v>
      </c>
      <c r="O22" s="88">
        <f t="shared" si="38"/>
        <v>0</v>
      </c>
      <c r="P22" s="88">
        <f t="shared" si="38"/>
        <v>0</v>
      </c>
      <c r="Q22" s="88">
        <f t="shared" si="38"/>
        <v>28</v>
      </c>
      <c r="R22" s="88">
        <f>+R16+R21</f>
        <v>2405</v>
      </c>
      <c r="S22" s="88">
        <f>+S16+S21</f>
        <v>256</v>
      </c>
      <c r="T22" s="88">
        <f t="shared" ref="T22:Y22" si="39">+T16+T21</f>
        <v>256</v>
      </c>
      <c r="U22" s="88">
        <f t="shared" si="39"/>
        <v>343</v>
      </c>
      <c r="V22" s="88">
        <f t="shared" si="39"/>
        <v>345</v>
      </c>
      <c r="W22" s="88">
        <f t="shared" si="39"/>
        <v>0</v>
      </c>
      <c r="X22" s="88">
        <f t="shared" si="39"/>
        <v>0</v>
      </c>
      <c r="Y22" s="88">
        <f t="shared" si="39"/>
        <v>2750</v>
      </c>
      <c r="Z22" s="87">
        <f>+Z16+Z21</f>
        <v>0</v>
      </c>
      <c r="AA22" s="87">
        <f t="shared" ref="AA22:AL22" si="40">+AA16+AA21</f>
        <v>0</v>
      </c>
      <c r="AB22" s="87">
        <f t="shared" si="40"/>
        <v>0</v>
      </c>
      <c r="AC22" s="87">
        <f t="shared" si="40"/>
        <v>0</v>
      </c>
      <c r="AD22" s="87">
        <f t="shared" si="40"/>
        <v>3</v>
      </c>
      <c r="AE22" s="87">
        <f t="shared" si="40"/>
        <v>3</v>
      </c>
      <c r="AF22" s="87">
        <f t="shared" si="40"/>
        <v>2</v>
      </c>
      <c r="AG22" s="87">
        <f t="shared" si="40"/>
        <v>0</v>
      </c>
      <c r="AH22" s="87">
        <f t="shared" si="40"/>
        <v>0</v>
      </c>
      <c r="AI22" s="87">
        <f t="shared" si="40"/>
        <v>0</v>
      </c>
      <c r="AJ22" s="87">
        <f t="shared" si="40"/>
        <v>0</v>
      </c>
      <c r="AK22" s="87">
        <f t="shared" si="40"/>
        <v>0</v>
      </c>
      <c r="AL22" s="87">
        <f t="shared" si="40"/>
        <v>8</v>
      </c>
      <c r="AM22" s="87">
        <f t="shared" ref="AM22" si="41">+AM16+AM21</f>
        <v>0</v>
      </c>
      <c r="AN22" s="87">
        <f t="shared" ref="AN22" si="42">+AN16+AN21</f>
        <v>0</v>
      </c>
      <c r="AO22" s="87">
        <f t="shared" ref="AO22" si="43">+AO16+AO21</f>
        <v>0</v>
      </c>
      <c r="AP22" s="87">
        <f t="shared" ref="AP22" si="44">+AP16+AP21</f>
        <v>0</v>
      </c>
      <c r="AQ22" s="87">
        <f t="shared" ref="AQ22" si="45">+AQ16+AQ21</f>
        <v>0</v>
      </c>
      <c r="AR22" s="87">
        <f t="shared" ref="AR22" si="46">+AR16+AR21</f>
        <v>1</v>
      </c>
      <c r="AS22" s="87">
        <f t="shared" ref="AS22" si="47">+AS16+AS21</f>
        <v>0</v>
      </c>
      <c r="AT22" s="87">
        <f t="shared" ref="AT22" si="48">+AT16+AT21</f>
        <v>0</v>
      </c>
      <c r="AU22" s="87">
        <f t="shared" ref="AU22" si="49">+AU16+AU21</f>
        <v>0</v>
      </c>
      <c r="AV22" s="87">
        <f t="shared" ref="AV22" si="50">+AV16+AV21</f>
        <v>0</v>
      </c>
      <c r="AW22" s="87">
        <f t="shared" ref="AW22:AX22" si="51">+AW16+AW21</f>
        <v>0</v>
      </c>
      <c r="AX22" s="87">
        <f t="shared" si="51"/>
        <v>0</v>
      </c>
      <c r="AY22" s="87">
        <f t="shared" ref="AY22" si="52">+AY16+AY21</f>
        <v>1</v>
      </c>
    </row>
    <row r="23" spans="1:51" x14ac:dyDescent="0.2">
      <c r="C23" s="45"/>
      <c r="D23" s="46"/>
    </row>
    <row r="24" spans="1:51" x14ac:dyDescent="0.2">
      <c r="U24" s="51"/>
    </row>
    <row r="25" spans="1:51" x14ac:dyDescent="0.2">
      <c r="Q25" s="51"/>
    </row>
  </sheetData>
  <mergeCells count="13">
    <mergeCell ref="AM10:AY10"/>
    <mergeCell ref="A16:B16"/>
    <mergeCell ref="A21:B21"/>
    <mergeCell ref="A1:A10"/>
    <mergeCell ref="B1:B10"/>
    <mergeCell ref="C1:C11"/>
    <mergeCell ref="D1:D10"/>
    <mergeCell ref="E1:AY1"/>
    <mergeCell ref="E2:Q9"/>
    <mergeCell ref="R2:AY9"/>
    <mergeCell ref="E10:Q10"/>
    <mergeCell ref="S10:X10"/>
    <mergeCell ref="Z10:AL10"/>
  </mergeCells>
  <pageMargins left="0.7" right="0.7" top="0.75" bottom="0.75" header="0.3" footer="0.3"/>
  <pageSetup paperSize="9" orientation="portrait" horizontalDpi="300" verticalDpi="30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Y24"/>
  <sheetViews>
    <sheetView zoomScale="90" zoomScaleNormal="90" workbookViewId="0">
      <pane xSplit="2" ySplit="11" topLeftCell="C12" activePane="bottomRight" state="frozen"/>
      <selection activeCell="C16" sqref="C16"/>
      <selection pane="topRight" activeCell="C16" sqref="C16"/>
      <selection pane="bottomLeft" activeCell="C16" sqref="C16"/>
      <selection pane="bottomRight" activeCell="E12" sqref="E12"/>
    </sheetView>
  </sheetViews>
  <sheetFormatPr baseColWidth="10" defaultRowHeight="14.25" x14ac:dyDescent="0.2"/>
  <cols>
    <col min="1" max="1" width="25.7109375" style="27" bestFit="1" customWidth="1"/>
    <col min="2" max="2" width="50" style="27" bestFit="1" customWidth="1"/>
    <col min="3" max="3" width="14.42578125" style="31" customWidth="1"/>
    <col min="4" max="4" width="12.28515625" style="31" customWidth="1"/>
    <col min="5" max="5" width="8.42578125" style="31" bestFit="1" customWidth="1"/>
    <col min="6" max="6" width="9.42578125" style="31" bestFit="1" customWidth="1"/>
    <col min="7" max="10" width="9.7109375" style="31" bestFit="1" customWidth="1"/>
    <col min="11" max="11" width="8" style="31" customWidth="1"/>
    <col min="12" max="12" width="9.5703125" style="31" customWidth="1"/>
    <col min="13" max="15" width="9.7109375" style="31" bestFit="1" customWidth="1"/>
    <col min="16" max="16" width="9.7109375" style="90" bestFit="1" customWidth="1"/>
    <col min="17" max="17" width="11.140625" style="31" bestFit="1" customWidth="1"/>
    <col min="18" max="18" width="19.85546875" style="31" bestFit="1" customWidth="1"/>
    <col min="19" max="21" width="11.140625" style="47" bestFit="1" customWidth="1"/>
    <col min="22" max="24" width="11.140625" style="31" bestFit="1" customWidth="1"/>
    <col min="25" max="25" width="12.7109375" style="31" bestFit="1" customWidth="1"/>
    <col min="26" max="26" width="7.5703125" style="31" customWidth="1"/>
    <col min="27" max="27" width="10" style="31" bestFit="1" customWidth="1"/>
    <col min="28" max="28" width="7.7109375" style="31" bestFit="1" customWidth="1"/>
    <col min="29" max="32" width="7.5703125" style="31" bestFit="1" customWidth="1"/>
    <col min="33" max="33" width="8.42578125" style="31" bestFit="1" customWidth="1"/>
    <col min="34" max="34" width="8.140625" style="31" bestFit="1" customWidth="1"/>
    <col min="35" max="36" width="8.42578125" style="31" bestFit="1" customWidth="1"/>
    <col min="37" max="37" width="7.7109375" style="31" bestFit="1" customWidth="1"/>
    <col min="38" max="38" width="9.7109375" style="31" bestFit="1" customWidth="1"/>
    <col min="39" max="39" width="7.140625" style="31" bestFit="1" customWidth="1"/>
    <col min="40" max="40" width="9.5703125" style="31" customWidth="1"/>
    <col min="41" max="41" width="7.7109375" style="31" bestFit="1" customWidth="1"/>
    <col min="42" max="45" width="6.85546875" style="31" bestFit="1" customWidth="1"/>
    <col min="46" max="46" width="8.42578125" style="31" bestFit="1" customWidth="1"/>
    <col min="47" max="47" width="8.140625" style="31" bestFit="1" customWidth="1"/>
    <col min="48" max="49" width="8.42578125" style="31" bestFit="1" customWidth="1"/>
    <col min="50" max="50" width="7.7109375" style="31" bestFit="1" customWidth="1"/>
    <col min="51" max="51" width="7.5703125" style="31" bestFit="1" customWidth="1"/>
    <col min="52" max="16384" width="11.42578125" style="31"/>
  </cols>
  <sheetData>
    <row r="1" spans="1:51" s="23" customFormat="1" ht="73.5" customHeight="1" thickTop="1" thickBot="1" x14ac:dyDescent="0.25">
      <c r="A1" s="266" t="s">
        <v>0</v>
      </c>
      <c r="B1" s="246" t="s">
        <v>61</v>
      </c>
      <c r="C1" s="246" t="s">
        <v>62</v>
      </c>
      <c r="D1" s="270" t="s">
        <v>63</v>
      </c>
      <c r="E1" s="321" t="s">
        <v>104</v>
      </c>
      <c r="F1" s="311"/>
      <c r="G1" s="311"/>
      <c r="H1" s="311"/>
      <c r="I1" s="311"/>
      <c r="J1" s="311"/>
      <c r="K1" s="311"/>
      <c r="L1" s="311"/>
      <c r="M1" s="311"/>
      <c r="N1" s="311"/>
      <c r="O1" s="311"/>
      <c r="P1" s="311"/>
      <c r="Q1" s="311"/>
      <c r="R1" s="311"/>
      <c r="S1" s="311"/>
      <c r="T1" s="311"/>
      <c r="U1" s="311"/>
      <c r="V1" s="311"/>
      <c r="W1" s="311"/>
      <c r="X1" s="311"/>
      <c r="Y1" s="311"/>
      <c r="Z1" s="311"/>
      <c r="AA1" s="311"/>
      <c r="AB1" s="311"/>
      <c r="AC1" s="311"/>
      <c r="AD1" s="311"/>
      <c r="AE1" s="311"/>
      <c r="AF1" s="311"/>
      <c r="AG1" s="311"/>
      <c r="AH1" s="311"/>
      <c r="AI1" s="311"/>
      <c r="AJ1" s="311"/>
      <c r="AK1" s="311"/>
      <c r="AL1" s="311"/>
      <c r="AM1" s="311"/>
      <c r="AN1" s="311"/>
      <c r="AO1" s="311"/>
      <c r="AP1" s="311"/>
      <c r="AQ1" s="311"/>
      <c r="AR1" s="311"/>
      <c r="AS1" s="311"/>
      <c r="AT1" s="311"/>
      <c r="AU1" s="311"/>
      <c r="AV1" s="311"/>
      <c r="AW1" s="311"/>
      <c r="AX1" s="311"/>
      <c r="AY1" s="311"/>
    </row>
    <row r="2" spans="1:51" s="23" customFormat="1" ht="15" customHeight="1" x14ac:dyDescent="0.2">
      <c r="A2" s="267"/>
      <c r="B2" s="269"/>
      <c r="C2" s="247"/>
      <c r="D2" s="271"/>
      <c r="E2" s="315" t="s">
        <v>65</v>
      </c>
      <c r="F2" s="312"/>
      <c r="G2" s="312"/>
      <c r="H2" s="312"/>
      <c r="I2" s="312"/>
      <c r="J2" s="312"/>
      <c r="K2" s="312"/>
      <c r="L2" s="312"/>
      <c r="M2" s="312"/>
      <c r="N2" s="312"/>
      <c r="O2" s="312"/>
      <c r="P2" s="312"/>
      <c r="Q2" s="312"/>
      <c r="R2" s="315" t="s">
        <v>66</v>
      </c>
      <c r="S2" s="312"/>
      <c r="T2" s="312"/>
      <c r="U2" s="312"/>
      <c r="V2" s="312"/>
      <c r="W2" s="312"/>
      <c r="X2" s="312"/>
      <c r="Y2" s="312"/>
      <c r="Z2" s="312"/>
      <c r="AA2" s="312"/>
      <c r="AB2" s="312"/>
      <c r="AC2" s="312"/>
      <c r="AD2" s="312"/>
      <c r="AE2" s="312"/>
      <c r="AF2" s="312"/>
      <c r="AG2" s="312"/>
      <c r="AH2" s="312"/>
      <c r="AI2" s="312"/>
      <c r="AJ2" s="312"/>
      <c r="AK2" s="312"/>
      <c r="AL2" s="312"/>
      <c r="AM2" s="312"/>
      <c r="AN2" s="312"/>
      <c r="AO2" s="312"/>
      <c r="AP2" s="312"/>
      <c r="AQ2" s="312"/>
      <c r="AR2" s="312"/>
      <c r="AS2" s="312"/>
      <c r="AT2" s="312"/>
      <c r="AU2" s="312"/>
      <c r="AV2" s="312"/>
      <c r="AW2" s="312"/>
      <c r="AX2" s="312"/>
      <c r="AY2" s="316"/>
    </row>
    <row r="3" spans="1:51" s="23" customFormat="1" ht="15" customHeight="1" x14ac:dyDescent="0.2">
      <c r="A3" s="267"/>
      <c r="B3" s="269"/>
      <c r="C3" s="247"/>
      <c r="D3" s="271"/>
      <c r="E3" s="317"/>
      <c r="F3" s="313"/>
      <c r="G3" s="313"/>
      <c r="H3" s="313"/>
      <c r="I3" s="313"/>
      <c r="J3" s="313"/>
      <c r="K3" s="313"/>
      <c r="L3" s="313"/>
      <c r="M3" s="313"/>
      <c r="N3" s="313"/>
      <c r="O3" s="313"/>
      <c r="P3" s="313"/>
      <c r="Q3" s="313"/>
      <c r="R3" s="317"/>
      <c r="S3" s="313"/>
      <c r="T3" s="313"/>
      <c r="U3" s="313"/>
      <c r="V3" s="313"/>
      <c r="W3" s="313"/>
      <c r="X3" s="313"/>
      <c r="Y3" s="313"/>
      <c r="Z3" s="313"/>
      <c r="AA3" s="313"/>
      <c r="AB3" s="313"/>
      <c r="AC3" s="313"/>
      <c r="AD3" s="313"/>
      <c r="AE3" s="313"/>
      <c r="AF3" s="313"/>
      <c r="AG3" s="313"/>
      <c r="AH3" s="313"/>
      <c r="AI3" s="313"/>
      <c r="AJ3" s="313"/>
      <c r="AK3" s="313"/>
      <c r="AL3" s="313"/>
      <c r="AM3" s="313"/>
      <c r="AN3" s="313"/>
      <c r="AO3" s="313"/>
      <c r="AP3" s="313"/>
      <c r="AQ3" s="313"/>
      <c r="AR3" s="313"/>
      <c r="AS3" s="313"/>
      <c r="AT3" s="313"/>
      <c r="AU3" s="313"/>
      <c r="AV3" s="313"/>
      <c r="AW3" s="313"/>
      <c r="AX3" s="313"/>
      <c r="AY3" s="318"/>
    </row>
    <row r="4" spans="1:51" s="23" customFormat="1" ht="15" customHeight="1" x14ac:dyDescent="0.2">
      <c r="A4" s="267"/>
      <c r="B4" s="269"/>
      <c r="C4" s="247"/>
      <c r="D4" s="271"/>
      <c r="E4" s="317"/>
      <c r="F4" s="313"/>
      <c r="G4" s="313"/>
      <c r="H4" s="313"/>
      <c r="I4" s="313"/>
      <c r="J4" s="313"/>
      <c r="K4" s="313"/>
      <c r="L4" s="313"/>
      <c r="M4" s="313"/>
      <c r="N4" s="313"/>
      <c r="O4" s="313"/>
      <c r="P4" s="313"/>
      <c r="Q4" s="313"/>
      <c r="R4" s="317"/>
      <c r="S4" s="313"/>
      <c r="T4" s="313"/>
      <c r="U4" s="313"/>
      <c r="V4" s="313"/>
      <c r="W4" s="313"/>
      <c r="X4" s="313"/>
      <c r="Y4" s="313"/>
      <c r="Z4" s="313"/>
      <c r="AA4" s="313"/>
      <c r="AB4" s="313"/>
      <c r="AC4" s="313"/>
      <c r="AD4" s="313"/>
      <c r="AE4" s="313"/>
      <c r="AF4" s="313"/>
      <c r="AG4" s="313"/>
      <c r="AH4" s="313"/>
      <c r="AI4" s="313"/>
      <c r="AJ4" s="313"/>
      <c r="AK4" s="313"/>
      <c r="AL4" s="313"/>
      <c r="AM4" s="313"/>
      <c r="AN4" s="313"/>
      <c r="AO4" s="313"/>
      <c r="AP4" s="313"/>
      <c r="AQ4" s="313"/>
      <c r="AR4" s="313"/>
      <c r="AS4" s="313"/>
      <c r="AT4" s="313"/>
      <c r="AU4" s="313"/>
      <c r="AV4" s="313"/>
      <c r="AW4" s="313"/>
      <c r="AX4" s="313"/>
      <c r="AY4" s="318"/>
    </row>
    <row r="5" spans="1:51" s="23" customFormat="1" ht="15" customHeight="1" x14ac:dyDescent="0.2">
      <c r="A5" s="267"/>
      <c r="B5" s="269"/>
      <c r="C5" s="247"/>
      <c r="D5" s="271"/>
      <c r="E5" s="317"/>
      <c r="F5" s="313"/>
      <c r="G5" s="313"/>
      <c r="H5" s="313"/>
      <c r="I5" s="313"/>
      <c r="J5" s="313"/>
      <c r="K5" s="313"/>
      <c r="L5" s="313"/>
      <c r="M5" s="313"/>
      <c r="N5" s="313"/>
      <c r="O5" s="313"/>
      <c r="P5" s="313"/>
      <c r="Q5" s="313"/>
      <c r="R5" s="317"/>
      <c r="S5" s="313"/>
      <c r="T5" s="313"/>
      <c r="U5" s="313"/>
      <c r="V5" s="313"/>
      <c r="W5" s="313"/>
      <c r="X5" s="313"/>
      <c r="Y5" s="313"/>
      <c r="Z5" s="313"/>
      <c r="AA5" s="313"/>
      <c r="AB5" s="313"/>
      <c r="AC5" s="313"/>
      <c r="AD5" s="313"/>
      <c r="AE5" s="313"/>
      <c r="AF5" s="313"/>
      <c r="AG5" s="313"/>
      <c r="AH5" s="313"/>
      <c r="AI5" s="313"/>
      <c r="AJ5" s="313"/>
      <c r="AK5" s="313"/>
      <c r="AL5" s="313"/>
      <c r="AM5" s="313"/>
      <c r="AN5" s="313"/>
      <c r="AO5" s="313"/>
      <c r="AP5" s="313"/>
      <c r="AQ5" s="313"/>
      <c r="AR5" s="313"/>
      <c r="AS5" s="313"/>
      <c r="AT5" s="313"/>
      <c r="AU5" s="313"/>
      <c r="AV5" s="313"/>
      <c r="AW5" s="313"/>
      <c r="AX5" s="313"/>
      <c r="AY5" s="318"/>
    </row>
    <row r="6" spans="1:51" s="23" customFormat="1" ht="15" customHeight="1" x14ac:dyDescent="0.2">
      <c r="A6" s="267"/>
      <c r="B6" s="269"/>
      <c r="C6" s="247"/>
      <c r="D6" s="271"/>
      <c r="E6" s="317"/>
      <c r="F6" s="313"/>
      <c r="G6" s="313"/>
      <c r="H6" s="313"/>
      <c r="I6" s="313"/>
      <c r="J6" s="313"/>
      <c r="K6" s="313"/>
      <c r="L6" s="313"/>
      <c r="M6" s="313"/>
      <c r="N6" s="313"/>
      <c r="O6" s="313"/>
      <c r="P6" s="313"/>
      <c r="Q6" s="313"/>
      <c r="R6" s="317"/>
      <c r="S6" s="313"/>
      <c r="T6" s="313"/>
      <c r="U6" s="313"/>
      <c r="V6" s="313"/>
      <c r="W6" s="313"/>
      <c r="X6" s="313"/>
      <c r="Y6" s="313"/>
      <c r="Z6" s="313"/>
      <c r="AA6" s="313"/>
      <c r="AB6" s="313"/>
      <c r="AC6" s="313"/>
      <c r="AD6" s="313"/>
      <c r="AE6" s="313"/>
      <c r="AF6" s="313"/>
      <c r="AG6" s="313"/>
      <c r="AH6" s="313"/>
      <c r="AI6" s="313"/>
      <c r="AJ6" s="313"/>
      <c r="AK6" s="313"/>
      <c r="AL6" s="313"/>
      <c r="AM6" s="313"/>
      <c r="AN6" s="313"/>
      <c r="AO6" s="313"/>
      <c r="AP6" s="313"/>
      <c r="AQ6" s="313"/>
      <c r="AR6" s="313"/>
      <c r="AS6" s="313"/>
      <c r="AT6" s="313"/>
      <c r="AU6" s="313"/>
      <c r="AV6" s="313"/>
      <c r="AW6" s="313"/>
      <c r="AX6" s="313"/>
      <c r="AY6" s="318"/>
    </row>
    <row r="7" spans="1:51" s="23" customFormat="1" ht="15" customHeight="1" x14ac:dyDescent="0.2">
      <c r="A7" s="267"/>
      <c r="B7" s="269"/>
      <c r="C7" s="247"/>
      <c r="D7" s="271"/>
      <c r="E7" s="317"/>
      <c r="F7" s="313"/>
      <c r="G7" s="313"/>
      <c r="H7" s="313"/>
      <c r="I7" s="313"/>
      <c r="J7" s="313"/>
      <c r="K7" s="313"/>
      <c r="L7" s="313"/>
      <c r="M7" s="313"/>
      <c r="N7" s="313"/>
      <c r="O7" s="313"/>
      <c r="P7" s="313"/>
      <c r="Q7" s="313"/>
      <c r="R7" s="317"/>
      <c r="S7" s="313"/>
      <c r="T7" s="313"/>
      <c r="U7" s="313"/>
      <c r="V7" s="313"/>
      <c r="W7" s="313"/>
      <c r="X7" s="313"/>
      <c r="Y7" s="313"/>
      <c r="Z7" s="313"/>
      <c r="AA7" s="313"/>
      <c r="AB7" s="313"/>
      <c r="AC7" s="313"/>
      <c r="AD7" s="313"/>
      <c r="AE7" s="313"/>
      <c r="AF7" s="313"/>
      <c r="AG7" s="313"/>
      <c r="AH7" s="313"/>
      <c r="AI7" s="313"/>
      <c r="AJ7" s="313"/>
      <c r="AK7" s="313"/>
      <c r="AL7" s="313"/>
      <c r="AM7" s="313"/>
      <c r="AN7" s="313"/>
      <c r="AO7" s="313"/>
      <c r="AP7" s="313"/>
      <c r="AQ7" s="313"/>
      <c r="AR7" s="313"/>
      <c r="AS7" s="313"/>
      <c r="AT7" s="313"/>
      <c r="AU7" s="313"/>
      <c r="AV7" s="313"/>
      <c r="AW7" s="313"/>
      <c r="AX7" s="313"/>
      <c r="AY7" s="318"/>
    </row>
    <row r="8" spans="1:51" s="23" customFormat="1" ht="15" customHeight="1" x14ac:dyDescent="0.2">
      <c r="A8" s="267"/>
      <c r="B8" s="269"/>
      <c r="C8" s="247"/>
      <c r="D8" s="271"/>
      <c r="E8" s="317"/>
      <c r="F8" s="313"/>
      <c r="G8" s="313"/>
      <c r="H8" s="313"/>
      <c r="I8" s="313"/>
      <c r="J8" s="313"/>
      <c r="K8" s="313"/>
      <c r="L8" s="313"/>
      <c r="M8" s="313"/>
      <c r="N8" s="313"/>
      <c r="O8" s="313"/>
      <c r="P8" s="313"/>
      <c r="Q8" s="313"/>
      <c r="R8" s="317"/>
      <c r="S8" s="313"/>
      <c r="T8" s="313"/>
      <c r="U8" s="313"/>
      <c r="V8" s="313"/>
      <c r="W8" s="313"/>
      <c r="X8" s="313"/>
      <c r="Y8" s="313"/>
      <c r="Z8" s="313"/>
      <c r="AA8" s="313"/>
      <c r="AB8" s="313"/>
      <c r="AC8" s="313"/>
      <c r="AD8" s="313"/>
      <c r="AE8" s="313"/>
      <c r="AF8" s="313"/>
      <c r="AG8" s="313"/>
      <c r="AH8" s="313"/>
      <c r="AI8" s="313"/>
      <c r="AJ8" s="313"/>
      <c r="AK8" s="313"/>
      <c r="AL8" s="313"/>
      <c r="AM8" s="313"/>
      <c r="AN8" s="313"/>
      <c r="AO8" s="313"/>
      <c r="AP8" s="313"/>
      <c r="AQ8" s="313"/>
      <c r="AR8" s="313"/>
      <c r="AS8" s="313"/>
      <c r="AT8" s="313"/>
      <c r="AU8" s="313"/>
      <c r="AV8" s="313"/>
      <c r="AW8" s="313"/>
      <c r="AX8" s="313"/>
      <c r="AY8" s="318"/>
    </row>
    <row r="9" spans="1:51" s="23" customFormat="1" ht="15.75" customHeight="1" thickBot="1" x14ac:dyDescent="0.25">
      <c r="A9" s="267"/>
      <c r="B9" s="269"/>
      <c r="C9" s="247"/>
      <c r="D9" s="271"/>
      <c r="E9" s="319"/>
      <c r="F9" s="314"/>
      <c r="G9" s="314"/>
      <c r="H9" s="314"/>
      <c r="I9" s="314"/>
      <c r="J9" s="314"/>
      <c r="K9" s="314"/>
      <c r="L9" s="314"/>
      <c r="M9" s="314"/>
      <c r="N9" s="314"/>
      <c r="O9" s="314"/>
      <c r="P9" s="314"/>
      <c r="Q9" s="314"/>
      <c r="R9" s="319"/>
      <c r="S9" s="313"/>
      <c r="T9" s="313"/>
      <c r="U9" s="313"/>
      <c r="V9" s="313"/>
      <c r="W9" s="313"/>
      <c r="X9" s="313"/>
      <c r="Y9" s="314"/>
      <c r="Z9" s="314"/>
      <c r="AA9" s="314"/>
      <c r="AB9" s="314"/>
      <c r="AC9" s="314"/>
      <c r="AD9" s="314"/>
      <c r="AE9" s="314"/>
      <c r="AF9" s="314"/>
      <c r="AG9" s="314"/>
      <c r="AH9" s="314"/>
      <c r="AI9" s="314"/>
      <c r="AJ9" s="314"/>
      <c r="AK9" s="314"/>
      <c r="AL9" s="314"/>
      <c r="AM9" s="314"/>
      <c r="AN9" s="314"/>
      <c r="AO9" s="314"/>
      <c r="AP9" s="314"/>
      <c r="AQ9" s="314"/>
      <c r="AR9" s="314"/>
      <c r="AS9" s="314"/>
      <c r="AT9" s="314"/>
      <c r="AU9" s="314"/>
      <c r="AV9" s="314"/>
      <c r="AW9" s="314"/>
      <c r="AX9" s="314"/>
      <c r="AY9" s="320"/>
    </row>
    <row r="10" spans="1:51" s="23" customFormat="1" ht="57.75" customHeight="1" thickTop="1" thickBot="1" x14ac:dyDescent="0.25">
      <c r="A10" s="268"/>
      <c r="B10" s="248"/>
      <c r="C10" s="247"/>
      <c r="D10" s="272"/>
      <c r="E10" s="307" t="s">
        <v>105</v>
      </c>
      <c r="F10" s="307"/>
      <c r="G10" s="307"/>
      <c r="H10" s="307"/>
      <c r="I10" s="307"/>
      <c r="J10" s="307"/>
      <c r="K10" s="307"/>
      <c r="L10" s="307"/>
      <c r="M10" s="307"/>
      <c r="N10" s="307"/>
      <c r="O10" s="307"/>
      <c r="P10" s="307"/>
      <c r="Q10" s="308"/>
      <c r="R10" s="63" t="s">
        <v>228</v>
      </c>
      <c r="S10" s="322" t="s">
        <v>106</v>
      </c>
      <c r="T10" s="323"/>
      <c r="U10" s="323"/>
      <c r="V10" s="323"/>
      <c r="W10" s="323"/>
      <c r="X10" s="324"/>
      <c r="Y10" s="64" t="s">
        <v>229</v>
      </c>
      <c r="Z10" s="306" t="s">
        <v>107</v>
      </c>
      <c r="AA10" s="307"/>
      <c r="AB10" s="307"/>
      <c r="AC10" s="307"/>
      <c r="AD10" s="307"/>
      <c r="AE10" s="307"/>
      <c r="AF10" s="307"/>
      <c r="AG10" s="307"/>
      <c r="AH10" s="307"/>
      <c r="AI10" s="307"/>
      <c r="AJ10" s="307"/>
      <c r="AK10" s="307"/>
      <c r="AL10" s="307"/>
      <c r="AM10" s="306" t="s">
        <v>108</v>
      </c>
      <c r="AN10" s="307"/>
      <c r="AO10" s="307"/>
      <c r="AP10" s="307"/>
      <c r="AQ10" s="307"/>
      <c r="AR10" s="307"/>
      <c r="AS10" s="307"/>
      <c r="AT10" s="307"/>
      <c r="AU10" s="307"/>
      <c r="AV10" s="307"/>
      <c r="AW10" s="307"/>
      <c r="AX10" s="307"/>
      <c r="AY10" s="308"/>
    </row>
    <row r="11" spans="1:51" s="23" customFormat="1" ht="15" thickBot="1" x14ac:dyDescent="0.25">
      <c r="A11" s="24"/>
      <c r="B11" s="24"/>
      <c r="C11" s="248"/>
      <c r="D11" s="25" t="s">
        <v>68</v>
      </c>
      <c r="E11" s="25" t="s">
        <v>74</v>
      </c>
      <c r="F11" s="25" t="s">
        <v>75</v>
      </c>
      <c r="G11" s="25" t="s">
        <v>76</v>
      </c>
      <c r="H11" s="25" t="s">
        <v>77</v>
      </c>
      <c r="I11" s="25" t="s">
        <v>78</v>
      </c>
      <c r="J11" s="25" t="s">
        <v>79</v>
      </c>
      <c r="K11" s="25" t="s">
        <v>80</v>
      </c>
      <c r="L11" s="25" t="s">
        <v>81</v>
      </c>
      <c r="M11" s="25" t="s">
        <v>82</v>
      </c>
      <c r="N11" s="25" t="s">
        <v>83</v>
      </c>
      <c r="O11" s="25" t="s">
        <v>84</v>
      </c>
      <c r="P11" s="25" t="s">
        <v>85</v>
      </c>
      <c r="Q11" s="25" t="s">
        <v>86</v>
      </c>
      <c r="R11" s="68"/>
      <c r="S11" s="25" t="s">
        <v>99</v>
      </c>
      <c r="T11" s="69" t="s">
        <v>100</v>
      </c>
      <c r="U11" s="69" t="s">
        <v>69</v>
      </c>
      <c r="V11" s="69" t="s">
        <v>101</v>
      </c>
      <c r="W11" s="69" t="s">
        <v>102</v>
      </c>
      <c r="X11" s="69" t="s">
        <v>70</v>
      </c>
      <c r="Y11" s="68" t="s">
        <v>103</v>
      </c>
      <c r="Z11" s="25" t="s">
        <v>74</v>
      </c>
      <c r="AA11" s="25" t="s">
        <v>75</v>
      </c>
      <c r="AB11" s="25" t="s">
        <v>76</v>
      </c>
      <c r="AC11" s="25" t="s">
        <v>77</v>
      </c>
      <c r="AD11" s="25" t="s">
        <v>78</v>
      </c>
      <c r="AE11" s="25" t="s">
        <v>79</v>
      </c>
      <c r="AF11" s="25" t="s">
        <v>80</v>
      </c>
      <c r="AG11" s="25" t="s">
        <v>81</v>
      </c>
      <c r="AH11" s="25" t="s">
        <v>82</v>
      </c>
      <c r="AI11" s="25" t="s">
        <v>83</v>
      </c>
      <c r="AJ11" s="25" t="s">
        <v>84</v>
      </c>
      <c r="AK11" s="25" t="s">
        <v>85</v>
      </c>
      <c r="AL11" s="25" t="s">
        <v>86</v>
      </c>
      <c r="AM11" s="25" t="s">
        <v>74</v>
      </c>
      <c r="AN11" s="25" t="s">
        <v>75</v>
      </c>
      <c r="AO11" s="25" t="s">
        <v>76</v>
      </c>
      <c r="AP11" s="25" t="s">
        <v>77</v>
      </c>
      <c r="AQ11" s="25" t="s">
        <v>78</v>
      </c>
      <c r="AR11" s="25" t="s">
        <v>79</v>
      </c>
      <c r="AS11" s="25" t="s">
        <v>80</v>
      </c>
      <c r="AT11" s="25" t="s">
        <v>81</v>
      </c>
      <c r="AU11" s="25" t="s">
        <v>82</v>
      </c>
      <c r="AV11" s="25" t="s">
        <v>83</v>
      </c>
      <c r="AW11" s="25" t="s">
        <v>84</v>
      </c>
      <c r="AX11" s="25" t="s">
        <v>85</v>
      </c>
      <c r="AY11" s="25" t="s">
        <v>86</v>
      </c>
    </row>
    <row r="12" spans="1:51" s="57" customFormat="1" ht="15" thickBot="1" x14ac:dyDescent="0.25">
      <c r="A12" s="70" t="s">
        <v>210</v>
      </c>
      <c r="B12" s="71" t="s">
        <v>211</v>
      </c>
      <c r="C12" s="33"/>
      <c r="D12" s="28"/>
      <c r="E12" s="202">
        <f>IFERROR(VLOOKUP($B12,'[1]NUM8.2'!$H$3:$P$174,2,FALSE),0)</f>
        <v>0</v>
      </c>
      <c r="F12" s="202">
        <f>IFERROR(VLOOKUP($B12,'[1]NUM8.2'!$H$3:$P$174,3,FALSE),0)</f>
        <v>0</v>
      </c>
      <c r="G12" s="202">
        <f>IFERROR(VLOOKUP($B12,'[1]NUM8.2'!$H$3:$P$174,4,FALSE),0)</f>
        <v>0</v>
      </c>
      <c r="H12" s="202">
        <f>IFERROR(VLOOKUP($B12,'[1]NUM8.2'!$H$3:$P$174,5,FALSE),0)</f>
        <v>0</v>
      </c>
      <c r="I12" s="202">
        <f>IFERROR(VLOOKUP($B12,'[1]NUM8.2'!$H$3:$P$174,6,FALSE),0)</f>
        <v>0</v>
      </c>
      <c r="J12" s="202">
        <f>IFERROR(VLOOKUP($B12,'[1]NUM8.2'!$H$3:$P$174,7,FALSE),0)</f>
        <v>0</v>
      </c>
      <c r="K12" s="202">
        <f>IFERROR(VLOOKUP($B12,'[1]NUM8.2'!$H$3:$P$174,8,FALSE),0)</f>
        <v>1</v>
      </c>
      <c r="L12" s="29"/>
      <c r="M12" s="29"/>
      <c r="N12" s="29"/>
      <c r="O12" s="29"/>
      <c r="P12" s="77"/>
      <c r="Q12" s="72">
        <f t="shared" ref="Q12:Q15" si="0">SUM(E12:P12)</f>
        <v>1</v>
      </c>
      <c r="R12" s="73"/>
      <c r="S12" s="72">
        <f>IFERROR(VLOOKUP($B12,'[2]DEN8.2'!$H$3:$J$159,2,FALSE),0)</f>
        <v>48</v>
      </c>
      <c r="T12" s="74">
        <f>+S12+(Z12+AA12+AB12+AC12)-(AM12+AN12+AO12+AP12)</f>
        <v>48</v>
      </c>
      <c r="U12" s="203">
        <f>IFERROR(VLOOKUP($B12,'[1]DEN8.2'!$H$3:$J$175,2,FALSE),0)</f>
        <v>52</v>
      </c>
      <c r="V12" s="91">
        <f t="shared" ref="V12" si="1">+U12+(AF12)-(AS12)</f>
        <v>52</v>
      </c>
      <c r="W12" s="91"/>
      <c r="X12" s="30"/>
      <c r="Y12" s="92"/>
      <c r="Z12" s="202">
        <f>IFERROR(VLOOKUP($B12,'[1]ACT DEN8.2'!$H$3:$P$151,2,FALSE),0)</f>
        <v>0</v>
      </c>
      <c r="AA12" s="202">
        <f>IFERROR(VLOOKUP($B12,'[1]ACT DEN8.2'!$H$3:$P$151,3,FALSE),0)</f>
        <v>0</v>
      </c>
      <c r="AB12" s="202">
        <f>IFERROR(VLOOKUP($B12,'[1]ACT DEN8.2'!$H$3:$P$151,4,FALSE),0)</f>
        <v>0</v>
      </c>
      <c r="AC12" s="202">
        <f>IFERROR(VLOOKUP($B12,'[1]ACT DEN8.2'!$H$3:$P$151,5,FALSE),0)</f>
        <v>0</v>
      </c>
      <c r="AD12" s="202">
        <f>IFERROR(VLOOKUP($B12,'[1]ACT DEN8.2'!$H$3:$P$151,6,FALSE),0)</f>
        <v>1</v>
      </c>
      <c r="AE12" s="202">
        <f>IFERROR(VLOOKUP($B12,'[1]ACT DEN8.2'!$H$3:$P$151,7,FALSE),0)</f>
        <v>0</v>
      </c>
      <c r="AF12" s="202">
        <f>IFERROR(VLOOKUP($B12,'[1]ACT DEN8.2'!$H$3:$P$151,8,FALSE),0)</f>
        <v>0</v>
      </c>
      <c r="AG12" s="77"/>
      <c r="AH12" s="29"/>
      <c r="AI12" s="29"/>
      <c r="AJ12" s="29"/>
      <c r="AK12" s="78"/>
      <c r="AL12" s="72">
        <f t="shared" ref="AL12:AL18" si="2">SUM(Z12:AK12)</f>
        <v>1</v>
      </c>
      <c r="AM12" s="202">
        <f>IFERROR(VLOOKUP($B12,'[1]ACT DEN8.2'!$Z$3:$AH$126,2,FALSE),0)</f>
        <v>0</v>
      </c>
      <c r="AN12" s="202">
        <f>IFERROR(VLOOKUP($B12,'[1]ACT DEN8.2'!$Z$3:$AH$126,3,FALSE),0)</f>
        <v>0</v>
      </c>
      <c r="AO12" s="202">
        <f>IFERROR(VLOOKUP($B12,'[1]ACT DEN8.2'!$Z$3:$AH$126,4,FALSE),0)</f>
        <v>0</v>
      </c>
      <c r="AP12" s="202">
        <f>IFERROR(VLOOKUP($B12,'[1]ACT DEN8.2'!$Z$3:$AH$126,5,FALSE),0)</f>
        <v>0</v>
      </c>
      <c r="AQ12" s="202">
        <f>IFERROR(VLOOKUP($B12,'[1]ACT DEN8.2'!$Z$3:$AH$126,6,FALSE),0)</f>
        <v>0</v>
      </c>
      <c r="AR12" s="202">
        <f>IFERROR(VLOOKUP($B12,'[1]ACT DEN8.2'!$Z$3:$AH$126,7,FALSE),0)</f>
        <v>0</v>
      </c>
      <c r="AS12" s="202">
        <f>IFERROR(VLOOKUP($B12,'[1]ACT DEN8.2'!$Z$3:$AH$126,8,FALSE),0)</f>
        <v>0</v>
      </c>
      <c r="AT12" s="29"/>
      <c r="AU12" s="29"/>
      <c r="AV12" s="29"/>
      <c r="AW12" s="77"/>
      <c r="AX12" s="77"/>
      <c r="AY12" s="72">
        <f t="shared" ref="AY12:AY19" si="3">SUM(AM12:AX12)</f>
        <v>0</v>
      </c>
    </row>
    <row r="13" spans="1:51" s="57" customFormat="1" ht="15" thickBot="1" x14ac:dyDescent="0.25">
      <c r="A13" s="70" t="s">
        <v>210</v>
      </c>
      <c r="B13" s="71" t="s">
        <v>212</v>
      </c>
      <c r="C13" s="28"/>
      <c r="D13" s="28"/>
      <c r="E13" s="202">
        <f>IFERROR(VLOOKUP($B13,'[1]NUM8.2'!$H$3:$P$174,2,FALSE),0)</f>
        <v>0</v>
      </c>
      <c r="F13" s="202">
        <f>IFERROR(VLOOKUP($B13,'[1]NUM8.2'!$H$3:$P$174,3,FALSE),0)</f>
        <v>0</v>
      </c>
      <c r="G13" s="202">
        <f>IFERROR(VLOOKUP($B13,'[1]NUM8.2'!$H$3:$P$174,4,FALSE),0)</f>
        <v>0</v>
      </c>
      <c r="H13" s="202">
        <f>IFERROR(VLOOKUP($B13,'[1]NUM8.2'!$H$3:$P$174,5,FALSE),0)</f>
        <v>0</v>
      </c>
      <c r="I13" s="202">
        <f>IFERROR(VLOOKUP($B13,'[1]NUM8.2'!$H$3:$P$174,6,FALSE),0)</f>
        <v>0</v>
      </c>
      <c r="J13" s="202">
        <f>IFERROR(VLOOKUP($B13,'[1]NUM8.2'!$H$3:$P$174,7,FALSE),0)</f>
        <v>10</v>
      </c>
      <c r="K13" s="202">
        <f>IFERROR(VLOOKUP($B13,'[1]NUM8.2'!$H$3:$P$174,8,FALSE),0)</f>
        <v>0</v>
      </c>
      <c r="L13" s="29"/>
      <c r="M13" s="29"/>
      <c r="N13" s="29"/>
      <c r="O13" s="29"/>
      <c r="P13" s="77"/>
      <c r="Q13" s="72">
        <f t="shared" si="0"/>
        <v>10</v>
      </c>
      <c r="R13" s="73"/>
      <c r="S13" s="72">
        <f>IFERROR(VLOOKUP($B13,'[2]DEN8.2'!$H$3:$J$159,2,FALSE),0)</f>
        <v>39</v>
      </c>
      <c r="T13" s="74">
        <f t="shared" ref="T13:T15" si="4">+S13+(Z13+AA13+AB13+AC13)-(AM13+AN13+AO13+AP13)</f>
        <v>39</v>
      </c>
      <c r="U13" s="203">
        <f>IFERROR(VLOOKUP($B13,'[1]DEN8.2'!$H$3:$J$175,2,FALSE),0)</f>
        <v>45</v>
      </c>
      <c r="V13" s="91">
        <f t="shared" ref="V13:V15" si="5">+U13+(AF13)-(AS13)</f>
        <v>45</v>
      </c>
      <c r="W13" s="91"/>
      <c r="X13" s="30"/>
      <c r="Y13" s="92"/>
      <c r="Z13" s="202">
        <f>IFERROR(VLOOKUP($B13,'[1]ACT DEN8.2'!$H$3:$P$151,2,FALSE),0)</f>
        <v>0</v>
      </c>
      <c r="AA13" s="202">
        <f>IFERROR(VLOOKUP($B13,'[1]ACT DEN8.2'!$H$3:$P$151,3,FALSE),0)</f>
        <v>0</v>
      </c>
      <c r="AB13" s="202">
        <f>IFERROR(VLOOKUP($B13,'[1]ACT DEN8.2'!$H$3:$P$151,4,FALSE),0)</f>
        <v>0</v>
      </c>
      <c r="AC13" s="202">
        <f>IFERROR(VLOOKUP($B13,'[1]ACT DEN8.2'!$H$3:$P$151,5,FALSE),0)</f>
        <v>0</v>
      </c>
      <c r="AD13" s="202">
        <f>IFERROR(VLOOKUP($B13,'[1]ACT DEN8.2'!$H$3:$P$151,6,FALSE),0)</f>
        <v>0</v>
      </c>
      <c r="AE13" s="202">
        <f>IFERROR(VLOOKUP($B13,'[1]ACT DEN8.2'!$H$3:$P$151,7,FALSE),0)</f>
        <v>0</v>
      </c>
      <c r="AF13" s="202">
        <f>IFERROR(VLOOKUP($B13,'[1]ACT DEN8.2'!$H$3:$P$151,8,FALSE),0)</f>
        <v>0</v>
      </c>
      <c r="AG13" s="77"/>
      <c r="AH13" s="29"/>
      <c r="AI13" s="29"/>
      <c r="AJ13" s="29"/>
      <c r="AK13" s="78"/>
      <c r="AL13" s="72">
        <f t="shared" si="2"/>
        <v>0</v>
      </c>
      <c r="AM13" s="202">
        <f>IFERROR(VLOOKUP($B13,'[1]ACT DEN8.2'!$Z$3:$AH$126,2,FALSE),0)</f>
        <v>0</v>
      </c>
      <c r="AN13" s="202">
        <f>IFERROR(VLOOKUP($B13,'[1]ACT DEN8.2'!$Z$3:$AH$126,3,FALSE),0)</f>
        <v>0</v>
      </c>
      <c r="AO13" s="202">
        <f>IFERROR(VLOOKUP($B13,'[1]ACT DEN8.2'!$Z$3:$AH$126,4,FALSE),0)</f>
        <v>0</v>
      </c>
      <c r="AP13" s="202">
        <f>IFERROR(VLOOKUP($B13,'[1]ACT DEN8.2'!$Z$3:$AH$126,5,FALSE),0)</f>
        <v>0</v>
      </c>
      <c r="AQ13" s="202">
        <f>IFERROR(VLOOKUP($B13,'[1]ACT DEN8.2'!$Z$3:$AH$126,6,FALSE),0)</f>
        <v>0</v>
      </c>
      <c r="AR13" s="202">
        <f>IFERROR(VLOOKUP($B13,'[1]ACT DEN8.2'!$Z$3:$AH$126,7,FALSE),0)</f>
        <v>1</v>
      </c>
      <c r="AS13" s="202">
        <f>IFERROR(VLOOKUP($B13,'[1]ACT DEN8.2'!$Z$3:$AH$126,8,FALSE),0)</f>
        <v>0</v>
      </c>
      <c r="AT13" s="29"/>
      <c r="AU13" s="29"/>
      <c r="AV13" s="29"/>
      <c r="AW13" s="77"/>
      <c r="AX13" s="77"/>
      <c r="AY13" s="72">
        <f t="shared" si="3"/>
        <v>1</v>
      </c>
    </row>
    <row r="14" spans="1:51" s="57" customFormat="1" ht="15" thickBot="1" x14ac:dyDescent="0.25">
      <c r="A14" s="70" t="s">
        <v>210</v>
      </c>
      <c r="B14" s="71" t="s">
        <v>213</v>
      </c>
      <c r="C14" s="28"/>
      <c r="D14" s="28"/>
      <c r="E14" s="202">
        <f>IFERROR(VLOOKUP($B14,'[1]NUM8.2'!$H$3:$P$174,2,FALSE),0)</f>
        <v>0</v>
      </c>
      <c r="F14" s="202">
        <f>IFERROR(VLOOKUP($B14,'[1]NUM8.2'!$H$3:$P$174,3,FALSE),0)</f>
        <v>0</v>
      </c>
      <c r="G14" s="202">
        <f>IFERROR(VLOOKUP($B14,'[1]NUM8.2'!$H$3:$P$174,4,FALSE),0)</f>
        <v>0</v>
      </c>
      <c r="H14" s="202">
        <f>IFERROR(VLOOKUP($B14,'[1]NUM8.2'!$H$3:$P$174,5,FALSE),0)</f>
        <v>0</v>
      </c>
      <c r="I14" s="202">
        <f>IFERROR(VLOOKUP($B14,'[1]NUM8.2'!$H$3:$P$174,6,FALSE),0)</f>
        <v>0</v>
      </c>
      <c r="J14" s="202">
        <f>IFERROR(VLOOKUP($B14,'[1]NUM8.2'!$H$3:$P$174,7,FALSE),0)</f>
        <v>2</v>
      </c>
      <c r="K14" s="202">
        <f>IFERROR(VLOOKUP($B14,'[1]NUM8.2'!$H$3:$P$174,8,FALSE),0)</f>
        <v>0</v>
      </c>
      <c r="L14" s="29"/>
      <c r="M14" s="29"/>
      <c r="N14" s="29"/>
      <c r="O14" s="29"/>
      <c r="P14" s="77"/>
      <c r="Q14" s="72">
        <f t="shared" si="0"/>
        <v>2</v>
      </c>
      <c r="R14" s="73"/>
      <c r="S14" s="72">
        <f>IFERROR(VLOOKUP($B14,'[2]DEN8.2'!$H$3:$J$159,2,FALSE),0)</f>
        <v>23</v>
      </c>
      <c r="T14" s="74">
        <f t="shared" si="4"/>
        <v>23</v>
      </c>
      <c r="U14" s="203">
        <f>IFERROR(VLOOKUP($B14,'[1]DEN8.2'!$H$3:$J$175,2,FALSE),0)</f>
        <v>28</v>
      </c>
      <c r="V14" s="91">
        <f t="shared" si="5"/>
        <v>28</v>
      </c>
      <c r="W14" s="91"/>
      <c r="X14" s="30"/>
      <c r="Y14" s="92"/>
      <c r="Z14" s="202">
        <f>IFERROR(VLOOKUP($B14,'[1]ACT DEN8.2'!$H$3:$P$151,2,FALSE),0)</f>
        <v>0</v>
      </c>
      <c r="AA14" s="202">
        <f>IFERROR(VLOOKUP($B14,'[1]ACT DEN8.2'!$H$3:$P$151,3,FALSE),0)</f>
        <v>0</v>
      </c>
      <c r="AB14" s="202">
        <f>IFERROR(VLOOKUP($B14,'[1]ACT DEN8.2'!$H$3:$P$151,4,FALSE),0)</f>
        <v>0</v>
      </c>
      <c r="AC14" s="202">
        <f>IFERROR(VLOOKUP($B14,'[1]ACT DEN8.2'!$H$3:$P$151,5,FALSE),0)</f>
        <v>0</v>
      </c>
      <c r="AD14" s="202">
        <f>IFERROR(VLOOKUP($B14,'[1]ACT DEN8.2'!$H$3:$P$151,6,FALSE),0)</f>
        <v>0</v>
      </c>
      <c r="AE14" s="202">
        <f>IFERROR(VLOOKUP($B14,'[1]ACT DEN8.2'!$H$3:$P$151,7,FALSE),0)</f>
        <v>0</v>
      </c>
      <c r="AF14" s="202">
        <f>IFERROR(VLOOKUP($B14,'[1]ACT DEN8.2'!$H$3:$P$151,8,FALSE),0)</f>
        <v>0</v>
      </c>
      <c r="AG14" s="77"/>
      <c r="AH14" s="29"/>
      <c r="AI14" s="29"/>
      <c r="AJ14" s="29"/>
      <c r="AK14" s="78"/>
      <c r="AL14" s="72">
        <f t="shared" si="2"/>
        <v>0</v>
      </c>
      <c r="AM14" s="202">
        <f>IFERROR(VLOOKUP($B14,'[1]ACT DEN8.2'!$Z$3:$AH$126,2,FALSE),0)</f>
        <v>0</v>
      </c>
      <c r="AN14" s="202">
        <f>IFERROR(VLOOKUP($B14,'[1]ACT DEN8.2'!$Z$3:$AH$126,3,FALSE),0)</f>
        <v>0</v>
      </c>
      <c r="AO14" s="202">
        <f>IFERROR(VLOOKUP($B14,'[1]ACT DEN8.2'!$Z$3:$AH$126,4,FALSE),0)</f>
        <v>0</v>
      </c>
      <c r="AP14" s="202">
        <f>IFERROR(VLOOKUP($B14,'[1]ACT DEN8.2'!$Z$3:$AH$126,5,FALSE),0)</f>
        <v>0</v>
      </c>
      <c r="AQ14" s="202">
        <f>IFERROR(VLOOKUP($B14,'[1]ACT DEN8.2'!$Z$3:$AH$126,6,FALSE),0)</f>
        <v>0</v>
      </c>
      <c r="AR14" s="202">
        <f>IFERROR(VLOOKUP($B14,'[1]ACT DEN8.2'!$Z$3:$AH$126,7,FALSE),0)</f>
        <v>0</v>
      </c>
      <c r="AS14" s="202">
        <f>IFERROR(VLOOKUP($B14,'[1]ACT DEN8.2'!$Z$3:$AH$126,8,FALSE),0)</f>
        <v>0</v>
      </c>
      <c r="AT14" s="29"/>
      <c r="AU14" s="29"/>
      <c r="AV14" s="29"/>
      <c r="AW14" s="77"/>
      <c r="AX14" s="77"/>
      <c r="AY14" s="72">
        <f t="shared" si="3"/>
        <v>0</v>
      </c>
    </row>
    <row r="15" spans="1:51" s="57" customFormat="1" ht="15" thickBot="1" x14ac:dyDescent="0.25">
      <c r="A15" s="70" t="s">
        <v>210</v>
      </c>
      <c r="B15" s="71" t="s">
        <v>214</v>
      </c>
      <c r="C15" s="28"/>
      <c r="D15" s="28"/>
      <c r="E15" s="202">
        <f>IFERROR(VLOOKUP($B15,'[1]NUM8.2'!$H$3:$P$174,2,FALSE),0)</f>
        <v>0</v>
      </c>
      <c r="F15" s="202">
        <f>IFERROR(VLOOKUP($B15,'[1]NUM8.2'!$H$3:$P$174,3,FALSE),0)</f>
        <v>0</v>
      </c>
      <c r="G15" s="202">
        <f>IFERROR(VLOOKUP($B15,'[1]NUM8.2'!$H$3:$P$174,4,FALSE),0)</f>
        <v>0</v>
      </c>
      <c r="H15" s="202">
        <f>IFERROR(VLOOKUP($B15,'[1]NUM8.2'!$H$3:$P$174,5,FALSE),0)</f>
        <v>0</v>
      </c>
      <c r="I15" s="202">
        <f>IFERROR(VLOOKUP($B15,'[1]NUM8.2'!$H$3:$P$174,6,FALSE),0)</f>
        <v>0</v>
      </c>
      <c r="J15" s="202">
        <f>IFERROR(VLOOKUP($B15,'[1]NUM8.2'!$H$3:$P$174,7,FALSE),0)</f>
        <v>2</v>
      </c>
      <c r="K15" s="202">
        <f>IFERROR(VLOOKUP($B15,'[1]NUM8.2'!$H$3:$P$174,8,FALSE),0)</f>
        <v>0</v>
      </c>
      <c r="L15" s="29"/>
      <c r="M15" s="29"/>
      <c r="N15" s="29"/>
      <c r="O15" s="29"/>
      <c r="P15" s="77"/>
      <c r="Q15" s="72">
        <f t="shared" si="0"/>
        <v>2</v>
      </c>
      <c r="R15" s="73"/>
      <c r="S15" s="72">
        <f>IFERROR(VLOOKUP($B15,'[2]DEN8.2'!$H$3:$J$159,2,FALSE),0)</f>
        <v>33</v>
      </c>
      <c r="T15" s="74">
        <f t="shared" si="4"/>
        <v>33</v>
      </c>
      <c r="U15" s="203">
        <f>IFERROR(VLOOKUP($B15,'[1]DEN8.2'!$H$3:$J$175,2,FALSE),0)</f>
        <v>7</v>
      </c>
      <c r="V15" s="91">
        <f t="shared" si="5"/>
        <v>7</v>
      </c>
      <c r="W15" s="91"/>
      <c r="X15" s="30"/>
      <c r="Y15" s="92"/>
      <c r="Z15" s="202">
        <f>IFERROR(VLOOKUP($B15,'[1]ACT DEN8.2'!$H$3:$P$151,2,FALSE),0)</f>
        <v>0</v>
      </c>
      <c r="AA15" s="202">
        <f>IFERROR(VLOOKUP($B15,'[1]ACT DEN8.2'!$H$3:$P$151,3,FALSE),0)</f>
        <v>0</v>
      </c>
      <c r="AB15" s="202">
        <f>IFERROR(VLOOKUP($B15,'[1]ACT DEN8.2'!$H$3:$P$151,4,FALSE),0)</f>
        <v>0</v>
      </c>
      <c r="AC15" s="202">
        <f>IFERROR(VLOOKUP($B15,'[1]ACT DEN8.2'!$H$3:$P$151,5,FALSE),0)</f>
        <v>0</v>
      </c>
      <c r="AD15" s="202">
        <f>IFERROR(VLOOKUP($B15,'[1]ACT DEN8.2'!$H$3:$P$151,6,FALSE),0)</f>
        <v>0</v>
      </c>
      <c r="AE15" s="202">
        <f>IFERROR(VLOOKUP($B15,'[1]ACT DEN8.2'!$H$3:$P$151,7,FALSE),0)</f>
        <v>0</v>
      </c>
      <c r="AF15" s="202">
        <f>IFERROR(VLOOKUP($B15,'[1]ACT DEN8.2'!$H$3:$P$151,8,FALSE),0)</f>
        <v>0</v>
      </c>
      <c r="AG15" s="77"/>
      <c r="AH15" s="29"/>
      <c r="AI15" s="29"/>
      <c r="AJ15" s="29"/>
      <c r="AK15" s="78"/>
      <c r="AL15" s="72">
        <f t="shared" si="2"/>
        <v>0</v>
      </c>
      <c r="AM15" s="202">
        <f>IFERROR(VLOOKUP($B15,'[1]ACT DEN8.2'!$Z$3:$AH$126,2,FALSE),0)</f>
        <v>0</v>
      </c>
      <c r="AN15" s="202">
        <f>IFERROR(VLOOKUP($B15,'[1]ACT DEN8.2'!$Z$3:$AH$126,3,FALSE),0)</f>
        <v>0</v>
      </c>
      <c r="AO15" s="202">
        <f>IFERROR(VLOOKUP($B15,'[1]ACT DEN8.2'!$Z$3:$AH$126,4,FALSE),0)</f>
        <v>0</v>
      </c>
      <c r="AP15" s="202">
        <f>IFERROR(VLOOKUP($B15,'[1]ACT DEN8.2'!$Z$3:$AH$126,5,FALSE),0)</f>
        <v>0</v>
      </c>
      <c r="AQ15" s="202">
        <f>IFERROR(VLOOKUP($B15,'[1]ACT DEN8.2'!$Z$3:$AH$126,6,FALSE),0)</f>
        <v>0</v>
      </c>
      <c r="AR15" s="202">
        <f>IFERROR(VLOOKUP($B15,'[1]ACT DEN8.2'!$Z$3:$AH$126,7,FALSE),0)</f>
        <v>0</v>
      </c>
      <c r="AS15" s="202">
        <f>IFERROR(VLOOKUP($B15,'[1]ACT DEN8.2'!$Z$3:$AH$126,8,FALSE),0)</f>
        <v>0</v>
      </c>
      <c r="AT15" s="29"/>
      <c r="AU15" s="29"/>
      <c r="AV15" s="29"/>
      <c r="AW15" s="77"/>
      <c r="AX15" s="77"/>
      <c r="AY15" s="72">
        <f t="shared" si="3"/>
        <v>0</v>
      </c>
    </row>
    <row r="16" spans="1:51" s="57" customFormat="1" ht="15" thickBot="1" x14ac:dyDescent="0.25">
      <c r="A16" s="240" t="s">
        <v>215</v>
      </c>
      <c r="B16" s="241"/>
      <c r="C16" s="34">
        <f>+D16/Metas!M45</f>
        <v>0.35858359480053786</v>
      </c>
      <c r="D16" s="35">
        <f>+Q16/R16</f>
        <v>4.3478260869565216E-2</v>
      </c>
      <c r="E16" s="93">
        <f t="shared" ref="E16:Q16" si="6">SUM(E12:E15)</f>
        <v>0</v>
      </c>
      <c r="F16" s="93">
        <f t="shared" si="6"/>
        <v>0</v>
      </c>
      <c r="G16" s="93">
        <f t="shared" si="6"/>
        <v>0</v>
      </c>
      <c r="H16" s="93">
        <f t="shared" si="6"/>
        <v>0</v>
      </c>
      <c r="I16" s="93">
        <f t="shared" si="6"/>
        <v>0</v>
      </c>
      <c r="J16" s="93">
        <f t="shared" si="6"/>
        <v>14</v>
      </c>
      <c r="K16" s="93">
        <f t="shared" si="6"/>
        <v>1</v>
      </c>
      <c r="L16" s="93">
        <f t="shared" si="6"/>
        <v>0</v>
      </c>
      <c r="M16" s="93">
        <f t="shared" si="6"/>
        <v>0</v>
      </c>
      <c r="N16" s="93">
        <f t="shared" si="6"/>
        <v>0</v>
      </c>
      <c r="O16" s="93">
        <f t="shared" si="6"/>
        <v>0</v>
      </c>
      <c r="P16" s="94">
        <f t="shared" si="6"/>
        <v>0</v>
      </c>
      <c r="Q16" s="37">
        <f t="shared" si="6"/>
        <v>15</v>
      </c>
      <c r="R16" s="79">
        <f>+Y16-V16</f>
        <v>345</v>
      </c>
      <c r="S16" s="37">
        <f t="shared" ref="S16:X16" si="7">SUM(S12:S15)</f>
        <v>143</v>
      </c>
      <c r="T16" s="37">
        <f t="shared" si="7"/>
        <v>143</v>
      </c>
      <c r="U16" s="37">
        <f t="shared" si="7"/>
        <v>132</v>
      </c>
      <c r="V16" s="80">
        <f t="shared" si="7"/>
        <v>132</v>
      </c>
      <c r="W16" s="86">
        <f t="shared" si="7"/>
        <v>0</v>
      </c>
      <c r="X16" s="86">
        <f t="shared" si="7"/>
        <v>0</v>
      </c>
      <c r="Y16" s="81">
        <v>477</v>
      </c>
      <c r="Z16" s="80">
        <f t="shared" ref="Z16:AK16" si="8">SUM(Z12:Z15)</f>
        <v>0</v>
      </c>
      <c r="AA16" s="80">
        <f t="shared" si="8"/>
        <v>0</v>
      </c>
      <c r="AB16" s="80">
        <f t="shared" si="8"/>
        <v>0</v>
      </c>
      <c r="AC16" s="80">
        <f t="shared" si="8"/>
        <v>0</v>
      </c>
      <c r="AD16" s="80">
        <f t="shared" si="8"/>
        <v>1</v>
      </c>
      <c r="AE16" s="80">
        <f t="shared" si="8"/>
        <v>0</v>
      </c>
      <c r="AF16" s="80">
        <f t="shared" si="8"/>
        <v>0</v>
      </c>
      <c r="AG16" s="80">
        <f t="shared" si="8"/>
        <v>0</v>
      </c>
      <c r="AH16" s="80">
        <f t="shared" si="8"/>
        <v>0</v>
      </c>
      <c r="AI16" s="80">
        <f t="shared" si="8"/>
        <v>0</v>
      </c>
      <c r="AJ16" s="80">
        <f t="shared" si="8"/>
        <v>0</v>
      </c>
      <c r="AK16" s="80">
        <f t="shared" si="8"/>
        <v>0</v>
      </c>
      <c r="AL16" s="80">
        <f t="shared" si="2"/>
        <v>1</v>
      </c>
      <c r="AM16" s="80">
        <f t="shared" ref="AM16:AX16" si="9">SUM(AM12:AM15)</f>
        <v>0</v>
      </c>
      <c r="AN16" s="80">
        <f t="shared" si="9"/>
        <v>0</v>
      </c>
      <c r="AO16" s="80">
        <f t="shared" si="9"/>
        <v>0</v>
      </c>
      <c r="AP16" s="80">
        <f t="shared" si="9"/>
        <v>0</v>
      </c>
      <c r="AQ16" s="80">
        <f t="shared" si="9"/>
        <v>0</v>
      </c>
      <c r="AR16" s="80">
        <f t="shared" si="9"/>
        <v>1</v>
      </c>
      <c r="AS16" s="80">
        <f t="shared" si="9"/>
        <v>0</v>
      </c>
      <c r="AT16" s="80">
        <f t="shared" si="9"/>
        <v>0</v>
      </c>
      <c r="AU16" s="80">
        <f t="shared" si="9"/>
        <v>0</v>
      </c>
      <c r="AV16" s="80">
        <f t="shared" si="9"/>
        <v>0</v>
      </c>
      <c r="AW16" s="80">
        <f t="shared" si="9"/>
        <v>0</v>
      </c>
      <c r="AX16" s="80">
        <f t="shared" si="9"/>
        <v>0</v>
      </c>
      <c r="AY16" s="80">
        <f t="shared" si="3"/>
        <v>1</v>
      </c>
    </row>
    <row r="17" spans="1:51" s="57" customFormat="1" ht="15" thickBot="1" x14ac:dyDescent="0.25">
      <c r="A17" s="70" t="s">
        <v>216</v>
      </c>
      <c r="B17" s="71" t="s">
        <v>217</v>
      </c>
      <c r="C17" s="28"/>
      <c r="D17" s="28"/>
      <c r="E17" s="202">
        <f>IFERROR(VLOOKUP($B17,'[1]NUM8.2'!$H$3:$P$174,2,FALSE),0)</f>
        <v>0</v>
      </c>
      <c r="F17" s="202">
        <f>IFERROR(VLOOKUP($B17,'[1]NUM8.2'!$H$3:$P$174,3,FALSE),0)</f>
        <v>0</v>
      </c>
      <c r="G17" s="202">
        <f>IFERROR(VLOOKUP($B17,'[1]NUM8.2'!$H$3:$P$174,4,FALSE),0)</f>
        <v>0</v>
      </c>
      <c r="H17" s="202">
        <f>IFERROR(VLOOKUP($B17,'[1]NUM8.2'!$H$3:$P$174,5,FALSE),0)</f>
        <v>0</v>
      </c>
      <c r="I17" s="202">
        <f>IFERROR(VLOOKUP($B17,'[1]NUM8.2'!$H$3:$P$174,6,FALSE),0)</f>
        <v>6</v>
      </c>
      <c r="J17" s="202">
        <f>IFERROR(VLOOKUP($B17,'[1]NUM8.2'!$H$3:$P$174,7,FALSE),0)</f>
        <v>1</v>
      </c>
      <c r="K17" s="202">
        <f>IFERROR(VLOOKUP($B17,'[1]NUM8.2'!$H$3:$P$174,8,FALSE),0)</f>
        <v>4</v>
      </c>
      <c r="L17" s="29"/>
      <c r="M17" s="29"/>
      <c r="N17" s="29"/>
      <c r="O17" s="77"/>
      <c r="P17" s="77"/>
      <c r="Q17" s="72">
        <f t="shared" ref="Q17:Q18" si="10">SUM(E17:P17)</f>
        <v>11</v>
      </c>
      <c r="R17" s="73"/>
      <c r="S17" s="72">
        <f>IFERROR(VLOOKUP($B17,'[2]DEN8.2'!$H$3:$J$159,2,FALSE),0)</f>
        <v>124</v>
      </c>
      <c r="T17" s="74">
        <f t="shared" ref="T17:T20" si="11">+S17+(Z17+AA17+AB17+AC17)-(AM17+AN17+AO17+AP17)</f>
        <v>124</v>
      </c>
      <c r="U17" s="203">
        <f>IFERROR(VLOOKUP($B17,'[1]DEN8.2'!$H$3:$J$175,2,FALSE),0)</f>
        <v>106</v>
      </c>
      <c r="V17" s="91">
        <f t="shared" ref="V17:V20" si="12">+U17+(AF17)-(AS17)</f>
        <v>106</v>
      </c>
      <c r="W17" s="91"/>
      <c r="X17" s="95"/>
      <c r="Y17" s="92"/>
      <c r="Z17" s="202">
        <f>IFERROR(VLOOKUP($B17,'[1]ACT DEN8.2'!$H$3:$P$151,2,FALSE),0)</f>
        <v>0</v>
      </c>
      <c r="AA17" s="202">
        <f>IFERROR(VLOOKUP($B17,'[1]ACT DEN8.2'!$H$3:$P$151,3,FALSE),0)</f>
        <v>0</v>
      </c>
      <c r="AB17" s="202">
        <f>IFERROR(VLOOKUP($B17,'[1]ACT DEN8.2'!$H$3:$P$151,4,FALSE),0)</f>
        <v>0</v>
      </c>
      <c r="AC17" s="202">
        <f>IFERROR(VLOOKUP($B17,'[1]ACT DEN8.2'!$H$3:$P$151,5,FALSE),0)</f>
        <v>0</v>
      </c>
      <c r="AD17" s="202">
        <f>IFERROR(VLOOKUP($B17,'[1]ACT DEN8.2'!$H$3:$P$151,6,FALSE),0)</f>
        <v>0</v>
      </c>
      <c r="AE17" s="202">
        <f>IFERROR(VLOOKUP($B17,'[1]ACT DEN8.2'!$H$3:$P$151,7,FALSE),0)</f>
        <v>0</v>
      </c>
      <c r="AF17" s="202">
        <f>IFERROR(VLOOKUP($B17,'[1]ACT DEN8.2'!$H$3:$P$151,8,FALSE),0)</f>
        <v>0</v>
      </c>
      <c r="AG17" s="77"/>
      <c r="AH17" s="77"/>
      <c r="AI17" s="83"/>
      <c r="AJ17" s="77"/>
      <c r="AK17" s="78"/>
      <c r="AL17" s="72">
        <f t="shared" si="2"/>
        <v>0</v>
      </c>
      <c r="AM17" s="202">
        <f>IFERROR(VLOOKUP($B17,'[1]ACT DEN8.2'!$Z$3:$AH$126,2,FALSE),0)</f>
        <v>0</v>
      </c>
      <c r="AN17" s="202">
        <f>IFERROR(VLOOKUP($B17,'[1]ACT DEN8.2'!$Z$3:$AH$126,3,FALSE),0)</f>
        <v>0</v>
      </c>
      <c r="AO17" s="202">
        <f>IFERROR(VLOOKUP($B17,'[1]ACT DEN8.2'!$Z$3:$AH$126,4,FALSE),0)</f>
        <v>0</v>
      </c>
      <c r="AP17" s="202">
        <f>IFERROR(VLOOKUP($B17,'[1]ACT DEN8.2'!$Z$3:$AH$126,5,FALSE),0)</f>
        <v>0</v>
      </c>
      <c r="AQ17" s="202">
        <f>IFERROR(VLOOKUP($B17,'[1]ACT DEN8.2'!$Z$3:$AH$126,6,FALSE),0)</f>
        <v>0</v>
      </c>
      <c r="AR17" s="202">
        <f>IFERROR(VLOOKUP($B17,'[1]ACT DEN8.2'!$Z$3:$AH$126,7,FALSE),0)</f>
        <v>0</v>
      </c>
      <c r="AS17" s="202">
        <f>IFERROR(VLOOKUP($B17,'[1]ACT DEN8.2'!$Z$3:$AH$126,8,FALSE),0)</f>
        <v>0</v>
      </c>
      <c r="AT17" s="29"/>
      <c r="AU17" s="29"/>
      <c r="AV17" s="29"/>
      <c r="AW17" s="77"/>
      <c r="AX17" s="84"/>
      <c r="AY17" s="72">
        <f t="shared" si="3"/>
        <v>0</v>
      </c>
    </row>
    <row r="18" spans="1:51" s="57" customFormat="1" ht="15" thickBot="1" x14ac:dyDescent="0.25">
      <c r="A18" s="70" t="s">
        <v>216</v>
      </c>
      <c r="B18" s="71" t="s">
        <v>218</v>
      </c>
      <c r="C18" s="28"/>
      <c r="D18" s="28"/>
      <c r="E18" s="202">
        <f>IFERROR(VLOOKUP($B18,'[1]NUM8.2'!$H$3:$P$174,2,FALSE),0)</f>
        <v>0</v>
      </c>
      <c r="F18" s="202">
        <f>IFERROR(VLOOKUP($B18,'[1]NUM8.2'!$H$3:$P$174,3,FALSE),0)</f>
        <v>0</v>
      </c>
      <c r="G18" s="202">
        <f>IFERROR(VLOOKUP($B18,'[1]NUM8.2'!$H$3:$P$174,4,FALSE),0)</f>
        <v>1</v>
      </c>
      <c r="H18" s="202">
        <f>IFERROR(VLOOKUP($B18,'[1]NUM8.2'!$H$3:$P$174,5,FALSE),0)</f>
        <v>0</v>
      </c>
      <c r="I18" s="202">
        <f>IFERROR(VLOOKUP($B18,'[1]NUM8.2'!$H$3:$P$174,6,FALSE),0)</f>
        <v>0</v>
      </c>
      <c r="J18" s="202">
        <f>IFERROR(VLOOKUP($B18,'[1]NUM8.2'!$H$3:$P$174,7,FALSE),0)</f>
        <v>1</v>
      </c>
      <c r="K18" s="202">
        <f>IFERROR(VLOOKUP($B18,'[1]NUM8.2'!$H$3:$P$174,8,FALSE),0)</f>
        <v>0</v>
      </c>
      <c r="L18" s="29"/>
      <c r="M18" s="29"/>
      <c r="N18" s="29"/>
      <c r="O18" s="77"/>
      <c r="P18" s="77"/>
      <c r="Q18" s="72">
        <f t="shared" si="10"/>
        <v>2</v>
      </c>
      <c r="R18" s="73"/>
      <c r="S18" s="72">
        <f>IFERROR(VLOOKUP($B18,'[2]DEN8.2'!$H$3:$J$159,2,FALSE),0)</f>
        <v>34</v>
      </c>
      <c r="T18" s="74">
        <f t="shared" si="11"/>
        <v>34</v>
      </c>
      <c r="U18" s="203">
        <f>IFERROR(VLOOKUP($B18,'[1]DEN8.2'!$H$3:$J$175,2,FALSE),0)</f>
        <v>34</v>
      </c>
      <c r="V18" s="91">
        <f t="shared" si="12"/>
        <v>34</v>
      </c>
      <c r="W18" s="91"/>
      <c r="X18" s="95"/>
      <c r="Y18" s="92"/>
      <c r="Z18" s="202">
        <f>IFERROR(VLOOKUP($B18,'[1]ACT DEN8.2'!$H$3:$P$151,2,FALSE),0)</f>
        <v>0</v>
      </c>
      <c r="AA18" s="202">
        <f>IFERROR(VLOOKUP($B18,'[1]ACT DEN8.2'!$H$3:$P$151,3,FALSE),0)</f>
        <v>0</v>
      </c>
      <c r="AB18" s="202">
        <f>IFERROR(VLOOKUP($B18,'[1]ACT DEN8.2'!$H$3:$P$151,4,FALSE),0)</f>
        <v>0</v>
      </c>
      <c r="AC18" s="202">
        <f>IFERROR(VLOOKUP($B18,'[1]ACT DEN8.2'!$H$3:$P$151,5,FALSE),0)</f>
        <v>0</v>
      </c>
      <c r="AD18" s="202">
        <f>IFERROR(VLOOKUP($B18,'[1]ACT DEN8.2'!$H$3:$P$151,6,FALSE),0)</f>
        <v>0</v>
      </c>
      <c r="AE18" s="202">
        <f>IFERROR(VLOOKUP($B18,'[1]ACT DEN8.2'!$H$3:$P$151,7,FALSE),0)</f>
        <v>0</v>
      </c>
      <c r="AF18" s="202">
        <f>IFERROR(VLOOKUP($B18,'[1]ACT DEN8.2'!$H$3:$P$151,8,FALSE),0)</f>
        <v>0</v>
      </c>
      <c r="AG18" s="77"/>
      <c r="AH18" s="77"/>
      <c r="AI18" s="83"/>
      <c r="AJ18" s="77"/>
      <c r="AK18" s="78"/>
      <c r="AL18" s="72">
        <f t="shared" si="2"/>
        <v>0</v>
      </c>
      <c r="AM18" s="202">
        <f>IFERROR(VLOOKUP($B18,'[1]ACT DEN8.2'!$Z$3:$AH$126,2,FALSE),0)</f>
        <v>0</v>
      </c>
      <c r="AN18" s="202">
        <f>IFERROR(VLOOKUP($B18,'[1]ACT DEN8.2'!$Z$3:$AH$126,3,FALSE),0)</f>
        <v>0</v>
      </c>
      <c r="AO18" s="202">
        <f>IFERROR(VLOOKUP($B18,'[1]ACT DEN8.2'!$Z$3:$AH$126,4,FALSE),0)</f>
        <v>0</v>
      </c>
      <c r="AP18" s="202">
        <f>IFERROR(VLOOKUP($B18,'[1]ACT DEN8.2'!$Z$3:$AH$126,5,FALSE),0)</f>
        <v>0</v>
      </c>
      <c r="AQ18" s="202">
        <f>IFERROR(VLOOKUP($B18,'[1]ACT DEN8.2'!$Z$3:$AH$126,6,FALSE),0)</f>
        <v>0</v>
      </c>
      <c r="AR18" s="202">
        <f>IFERROR(VLOOKUP($B18,'[1]ACT DEN8.2'!$Z$3:$AH$126,7,FALSE),0)</f>
        <v>0</v>
      </c>
      <c r="AS18" s="202">
        <f>IFERROR(VLOOKUP($B18,'[1]ACT DEN8.2'!$Z$3:$AH$126,8,FALSE),0)</f>
        <v>0</v>
      </c>
      <c r="AT18" s="29"/>
      <c r="AU18" s="29"/>
      <c r="AV18" s="29"/>
      <c r="AW18" s="77"/>
      <c r="AX18" s="84"/>
      <c r="AY18" s="72">
        <f t="shared" si="3"/>
        <v>0</v>
      </c>
    </row>
    <row r="19" spans="1:51" s="57" customFormat="1" ht="15" thickBot="1" x14ac:dyDescent="0.25">
      <c r="A19" s="70" t="s">
        <v>216</v>
      </c>
      <c r="B19" s="71" t="s">
        <v>219</v>
      </c>
      <c r="C19" s="28"/>
      <c r="D19" s="28"/>
      <c r="E19" s="202">
        <f>IFERROR(VLOOKUP($B19,'[1]NUM8.2'!$H$3:$P$174,2,FALSE),0)</f>
        <v>0</v>
      </c>
      <c r="F19" s="202">
        <f>IFERROR(VLOOKUP($B19,'[1]NUM8.2'!$H$3:$P$174,3,FALSE),0)</f>
        <v>0</v>
      </c>
      <c r="G19" s="202">
        <f>IFERROR(VLOOKUP($B19,'[1]NUM8.2'!$H$3:$P$174,4,FALSE),0)</f>
        <v>0</v>
      </c>
      <c r="H19" s="202">
        <f>IFERROR(VLOOKUP($B19,'[1]NUM8.2'!$H$3:$P$174,5,FALSE),0)</f>
        <v>0</v>
      </c>
      <c r="I19" s="202">
        <f>IFERROR(VLOOKUP($B19,'[1]NUM8.2'!$H$3:$P$174,6,FALSE),0)</f>
        <v>0</v>
      </c>
      <c r="J19" s="202">
        <f>IFERROR(VLOOKUP($B19,'[1]NUM8.2'!$H$3:$P$174,7,FALSE),0)</f>
        <v>0</v>
      </c>
      <c r="K19" s="202">
        <f>IFERROR(VLOOKUP($B19,'[1]NUM8.2'!$H$3:$P$174,8,FALSE),0)</f>
        <v>0</v>
      </c>
      <c r="L19" s="29"/>
      <c r="M19" s="29"/>
      <c r="N19" s="29"/>
      <c r="O19" s="77"/>
      <c r="P19" s="77"/>
      <c r="Q19" s="72">
        <f>SUM(E19:P19)</f>
        <v>0</v>
      </c>
      <c r="R19" s="73"/>
      <c r="S19" s="72">
        <f>IFERROR(VLOOKUP($B19,'[2]DEN8.2'!$H$3:$J$159,2,FALSE),0)</f>
        <v>25</v>
      </c>
      <c r="T19" s="74">
        <f t="shared" si="11"/>
        <v>25</v>
      </c>
      <c r="U19" s="203">
        <f>IFERROR(VLOOKUP($B19,'[1]DEN8.2'!$H$3:$J$175,2,FALSE),0)</f>
        <v>28</v>
      </c>
      <c r="V19" s="91">
        <f t="shared" si="12"/>
        <v>28</v>
      </c>
      <c r="W19" s="91"/>
      <c r="X19" s="95"/>
      <c r="Y19" s="92"/>
      <c r="Z19" s="202">
        <f>IFERROR(VLOOKUP($B19,'[1]ACT DEN8.2'!$H$3:$P$151,2,FALSE),0)</f>
        <v>0</v>
      </c>
      <c r="AA19" s="202">
        <f>IFERROR(VLOOKUP($B19,'[1]ACT DEN8.2'!$H$3:$P$151,3,FALSE),0)</f>
        <v>0</v>
      </c>
      <c r="AB19" s="202">
        <f>IFERROR(VLOOKUP($B19,'[1]ACT DEN8.2'!$H$3:$P$151,4,FALSE),0)</f>
        <v>0</v>
      </c>
      <c r="AC19" s="202">
        <f>IFERROR(VLOOKUP($B19,'[1]ACT DEN8.2'!$H$3:$P$151,5,FALSE),0)</f>
        <v>0</v>
      </c>
      <c r="AD19" s="202">
        <f>IFERROR(VLOOKUP($B19,'[1]ACT DEN8.2'!$H$3:$P$151,6,FALSE),0)</f>
        <v>0</v>
      </c>
      <c r="AE19" s="202">
        <f>IFERROR(VLOOKUP($B19,'[1]ACT DEN8.2'!$H$3:$P$151,7,FALSE),0)</f>
        <v>0</v>
      </c>
      <c r="AF19" s="202">
        <f>IFERROR(VLOOKUP($B19,'[1]ACT DEN8.2'!$H$3:$P$151,8,FALSE),0)</f>
        <v>0</v>
      </c>
      <c r="AG19" s="77"/>
      <c r="AH19" s="77"/>
      <c r="AI19" s="83"/>
      <c r="AJ19" s="77"/>
      <c r="AK19" s="78"/>
      <c r="AL19" s="72">
        <f>SUM(Z19:AK19)</f>
        <v>0</v>
      </c>
      <c r="AM19" s="202">
        <f>IFERROR(VLOOKUP($B19,'[1]ACT DEN8.2'!$Z$3:$AH$126,2,FALSE),0)</f>
        <v>0</v>
      </c>
      <c r="AN19" s="202">
        <f>IFERROR(VLOOKUP($B19,'[1]ACT DEN8.2'!$Z$3:$AH$126,3,FALSE),0)</f>
        <v>0</v>
      </c>
      <c r="AO19" s="202">
        <f>IFERROR(VLOOKUP($B19,'[1]ACT DEN8.2'!$Z$3:$AH$126,4,FALSE),0)</f>
        <v>0</v>
      </c>
      <c r="AP19" s="202">
        <f>IFERROR(VLOOKUP($B19,'[1]ACT DEN8.2'!$Z$3:$AH$126,5,FALSE),0)</f>
        <v>0</v>
      </c>
      <c r="AQ19" s="202">
        <f>IFERROR(VLOOKUP($B19,'[1]ACT DEN8.2'!$Z$3:$AH$126,6,FALSE),0)</f>
        <v>0</v>
      </c>
      <c r="AR19" s="202">
        <f>IFERROR(VLOOKUP($B19,'[1]ACT DEN8.2'!$Z$3:$AH$126,7,FALSE),0)</f>
        <v>0</v>
      </c>
      <c r="AS19" s="202">
        <f>IFERROR(VLOOKUP($B19,'[1]ACT DEN8.2'!$Z$3:$AH$126,8,FALSE),0)</f>
        <v>0</v>
      </c>
      <c r="AT19" s="29"/>
      <c r="AU19" s="29"/>
      <c r="AV19" s="29"/>
      <c r="AW19" s="77"/>
      <c r="AX19" s="78"/>
      <c r="AY19" s="72">
        <f t="shared" si="3"/>
        <v>0</v>
      </c>
    </row>
    <row r="20" spans="1:51" s="57" customFormat="1" ht="15" thickBot="1" x14ac:dyDescent="0.25">
      <c r="A20" s="70" t="s">
        <v>216</v>
      </c>
      <c r="B20" s="71" t="s">
        <v>220</v>
      </c>
      <c r="C20" s="28"/>
      <c r="D20" s="28"/>
      <c r="E20" s="202">
        <f>IFERROR(VLOOKUP($B20,'[1]NUM8.2'!$H$3:$P$174,2,FALSE),0)</f>
        <v>0</v>
      </c>
      <c r="F20" s="202">
        <f>IFERROR(VLOOKUP($B20,'[1]NUM8.2'!$H$3:$P$174,3,FALSE),0)</f>
        <v>0</v>
      </c>
      <c r="G20" s="202">
        <f>IFERROR(VLOOKUP($B20,'[1]NUM8.2'!$H$3:$P$174,4,FALSE),0)</f>
        <v>0</v>
      </c>
      <c r="H20" s="202">
        <f>IFERROR(VLOOKUP($B20,'[1]NUM8.2'!$H$3:$P$174,5,FALSE),0)</f>
        <v>0</v>
      </c>
      <c r="I20" s="202">
        <f>IFERROR(VLOOKUP($B20,'[1]NUM8.2'!$H$3:$P$174,6,FALSE),0)</f>
        <v>4</v>
      </c>
      <c r="J20" s="202">
        <f>IFERROR(VLOOKUP($B20,'[1]NUM8.2'!$H$3:$P$174,7,FALSE),0)</f>
        <v>0</v>
      </c>
      <c r="K20" s="202">
        <f>IFERROR(VLOOKUP($B20,'[1]NUM8.2'!$H$3:$P$174,8,FALSE),0)</f>
        <v>0</v>
      </c>
      <c r="L20" s="29"/>
      <c r="M20" s="29"/>
      <c r="N20" s="29"/>
      <c r="O20" s="77"/>
      <c r="P20" s="77"/>
      <c r="Q20" s="72">
        <f>SUM(E20:P20)</f>
        <v>4</v>
      </c>
      <c r="R20" s="73"/>
      <c r="S20" s="72">
        <f>IFERROR(VLOOKUP($B20,'[2]DEN8.2'!$H$3:$J$159,2,FALSE),0)</f>
        <v>47</v>
      </c>
      <c r="T20" s="74">
        <f t="shared" si="11"/>
        <v>47</v>
      </c>
      <c r="U20" s="203">
        <f>IFERROR(VLOOKUP($B20,'[1]DEN8.2'!$H$3:$J$175,2,FALSE),0)</f>
        <v>43</v>
      </c>
      <c r="V20" s="91">
        <f t="shared" si="12"/>
        <v>43</v>
      </c>
      <c r="W20" s="91"/>
      <c r="X20" s="95"/>
      <c r="Y20" s="92"/>
      <c r="Z20" s="202">
        <f>IFERROR(VLOOKUP($B20,'[1]ACT DEN8.2'!$H$3:$P$151,2,FALSE),0)</f>
        <v>0</v>
      </c>
      <c r="AA20" s="202">
        <f>IFERROR(VLOOKUP($B20,'[1]ACT DEN8.2'!$H$3:$P$151,3,FALSE),0)</f>
        <v>0</v>
      </c>
      <c r="AB20" s="202">
        <f>IFERROR(VLOOKUP($B20,'[1]ACT DEN8.2'!$H$3:$P$151,4,FALSE),0)</f>
        <v>0</v>
      </c>
      <c r="AC20" s="202">
        <f>IFERROR(VLOOKUP($B20,'[1]ACT DEN8.2'!$H$3:$P$151,5,FALSE),0)</f>
        <v>0</v>
      </c>
      <c r="AD20" s="202">
        <f>IFERROR(VLOOKUP($B20,'[1]ACT DEN8.2'!$H$3:$P$151,6,FALSE),0)</f>
        <v>0</v>
      </c>
      <c r="AE20" s="202">
        <f>IFERROR(VLOOKUP($B20,'[1]ACT DEN8.2'!$H$3:$P$151,7,FALSE),0)</f>
        <v>0</v>
      </c>
      <c r="AF20" s="202">
        <f>IFERROR(VLOOKUP($B20,'[1]ACT DEN8.2'!$H$3:$P$151,8,FALSE),0)</f>
        <v>0</v>
      </c>
      <c r="AG20" s="77"/>
      <c r="AH20" s="77"/>
      <c r="AI20" s="83"/>
      <c r="AJ20" s="77"/>
      <c r="AK20" s="78"/>
      <c r="AL20" s="72">
        <f>SUM(Z20:AK20)</f>
        <v>0</v>
      </c>
      <c r="AM20" s="202">
        <f>IFERROR(VLOOKUP($B20,'[1]ACT DEN8.2'!$Z$3:$AH$126,2,FALSE),0)</f>
        <v>0</v>
      </c>
      <c r="AN20" s="202">
        <f>IFERROR(VLOOKUP($B20,'[1]ACT DEN8.2'!$Z$3:$AH$126,3,FALSE),0)</f>
        <v>0</v>
      </c>
      <c r="AO20" s="202">
        <f>IFERROR(VLOOKUP($B20,'[1]ACT DEN8.2'!$Z$3:$AH$126,4,FALSE),0)</f>
        <v>0</v>
      </c>
      <c r="AP20" s="202">
        <f>IFERROR(VLOOKUP($B20,'[1]ACT DEN8.2'!$Z$3:$AH$126,5,FALSE),0)</f>
        <v>0</v>
      </c>
      <c r="AQ20" s="202">
        <f>IFERROR(VLOOKUP($B20,'[1]ACT DEN8.2'!$Z$3:$AH$126,6,FALSE),0)</f>
        <v>0</v>
      </c>
      <c r="AR20" s="202">
        <f>IFERROR(VLOOKUP($B20,'[1]ACT DEN8.2'!$Z$3:$AH$126,7,FALSE),0)</f>
        <v>0</v>
      </c>
      <c r="AS20" s="202">
        <f>IFERROR(VLOOKUP($B20,'[1]ACT DEN8.2'!$Z$3:$AH$126,8,FALSE),0)</f>
        <v>0</v>
      </c>
      <c r="AT20" s="29"/>
      <c r="AU20" s="29"/>
      <c r="AV20" s="29"/>
      <c r="AW20" s="77"/>
      <c r="AX20" s="78"/>
      <c r="AY20" s="72">
        <f>SUM(AM20:AX20)</f>
        <v>0</v>
      </c>
    </row>
    <row r="21" spans="1:51" s="57" customFormat="1" ht="15" thickBot="1" x14ac:dyDescent="0.25">
      <c r="A21" s="240" t="s">
        <v>221</v>
      </c>
      <c r="B21" s="241"/>
      <c r="C21" s="34">
        <f>+D21/Metas!M44</f>
        <v>0.36735311277740562</v>
      </c>
      <c r="D21" s="35">
        <f>+Q21/R21</f>
        <v>4.4155844155844157E-2</v>
      </c>
      <c r="E21" s="37">
        <f t="shared" ref="E21:Q21" si="13">SUM(E17:E20)</f>
        <v>0</v>
      </c>
      <c r="F21" s="37">
        <f t="shared" si="13"/>
        <v>0</v>
      </c>
      <c r="G21" s="37">
        <f t="shared" si="13"/>
        <v>1</v>
      </c>
      <c r="H21" s="37">
        <f t="shared" si="13"/>
        <v>0</v>
      </c>
      <c r="I21" s="37">
        <f t="shared" si="13"/>
        <v>10</v>
      </c>
      <c r="J21" s="37">
        <f t="shared" si="13"/>
        <v>2</v>
      </c>
      <c r="K21" s="37">
        <f t="shared" si="13"/>
        <v>4</v>
      </c>
      <c r="L21" s="37">
        <f t="shared" si="13"/>
        <v>0</v>
      </c>
      <c r="M21" s="37">
        <f t="shared" si="13"/>
        <v>0</v>
      </c>
      <c r="N21" s="37">
        <f t="shared" si="13"/>
        <v>0</v>
      </c>
      <c r="O21" s="37">
        <f t="shared" si="13"/>
        <v>0</v>
      </c>
      <c r="P21" s="37">
        <f t="shared" si="13"/>
        <v>0</v>
      </c>
      <c r="Q21" s="37">
        <f t="shared" si="13"/>
        <v>17</v>
      </c>
      <c r="R21" s="79">
        <f>+Y21-V21</f>
        <v>385</v>
      </c>
      <c r="S21" s="37">
        <f t="shared" ref="S21:X21" si="14">SUM(S17:S20)</f>
        <v>230</v>
      </c>
      <c r="T21" s="37">
        <f t="shared" si="14"/>
        <v>230</v>
      </c>
      <c r="U21" s="37">
        <f t="shared" si="14"/>
        <v>211</v>
      </c>
      <c r="V21" s="37">
        <f t="shared" si="14"/>
        <v>211</v>
      </c>
      <c r="W21" s="37">
        <f t="shared" si="14"/>
        <v>0</v>
      </c>
      <c r="X21" s="37">
        <f t="shared" si="14"/>
        <v>0</v>
      </c>
      <c r="Y21" s="81">
        <v>596</v>
      </c>
      <c r="Z21" s="80">
        <f t="shared" ref="Z21:AY21" si="15">SUM(Z17:Z20)</f>
        <v>0</v>
      </c>
      <c r="AA21" s="80">
        <f t="shared" si="15"/>
        <v>0</v>
      </c>
      <c r="AB21" s="80">
        <f t="shared" si="15"/>
        <v>0</v>
      </c>
      <c r="AC21" s="80">
        <f t="shared" si="15"/>
        <v>0</v>
      </c>
      <c r="AD21" s="80">
        <f t="shared" si="15"/>
        <v>0</v>
      </c>
      <c r="AE21" s="80">
        <f t="shared" si="15"/>
        <v>0</v>
      </c>
      <c r="AF21" s="80">
        <f t="shared" si="15"/>
        <v>0</v>
      </c>
      <c r="AG21" s="80">
        <f t="shared" si="15"/>
        <v>0</v>
      </c>
      <c r="AH21" s="80">
        <f t="shared" si="15"/>
        <v>0</v>
      </c>
      <c r="AI21" s="80">
        <f t="shared" si="15"/>
        <v>0</v>
      </c>
      <c r="AJ21" s="80">
        <f t="shared" si="15"/>
        <v>0</v>
      </c>
      <c r="AK21" s="80">
        <f t="shared" si="15"/>
        <v>0</v>
      </c>
      <c r="AL21" s="80">
        <f t="shared" si="15"/>
        <v>0</v>
      </c>
      <c r="AM21" s="80">
        <f t="shared" si="15"/>
        <v>0</v>
      </c>
      <c r="AN21" s="80">
        <f t="shared" si="15"/>
        <v>0</v>
      </c>
      <c r="AO21" s="80">
        <f t="shared" si="15"/>
        <v>0</v>
      </c>
      <c r="AP21" s="80">
        <f t="shared" si="15"/>
        <v>0</v>
      </c>
      <c r="AQ21" s="80">
        <f t="shared" si="15"/>
        <v>0</v>
      </c>
      <c r="AR21" s="80">
        <f t="shared" si="15"/>
        <v>0</v>
      </c>
      <c r="AS21" s="80">
        <f t="shared" si="15"/>
        <v>0</v>
      </c>
      <c r="AT21" s="80">
        <f t="shared" si="15"/>
        <v>0</v>
      </c>
      <c r="AU21" s="80">
        <f t="shared" si="15"/>
        <v>0</v>
      </c>
      <c r="AV21" s="80">
        <f t="shared" si="15"/>
        <v>0</v>
      </c>
      <c r="AW21" s="80">
        <f t="shared" si="15"/>
        <v>0</v>
      </c>
      <c r="AX21" s="80">
        <f t="shared" si="15"/>
        <v>0</v>
      </c>
      <c r="AY21" s="80">
        <f t="shared" si="15"/>
        <v>0</v>
      </c>
    </row>
    <row r="22" spans="1:51" s="168" customFormat="1" x14ac:dyDescent="0.2">
      <c r="B22" s="41" t="s">
        <v>209</v>
      </c>
      <c r="C22" s="42"/>
      <c r="D22" s="43"/>
      <c r="E22" s="169">
        <f>+E16+E21</f>
        <v>0</v>
      </c>
      <c r="F22" s="169">
        <f t="shared" ref="F22:Q22" si="16">+F16+F21</f>
        <v>0</v>
      </c>
      <c r="G22" s="169">
        <f t="shared" si="16"/>
        <v>1</v>
      </c>
      <c r="H22" s="169">
        <f t="shared" si="16"/>
        <v>0</v>
      </c>
      <c r="I22" s="169">
        <f t="shared" si="16"/>
        <v>10</v>
      </c>
      <c r="J22" s="169">
        <f t="shared" si="16"/>
        <v>16</v>
      </c>
      <c r="K22" s="169">
        <f t="shared" si="16"/>
        <v>5</v>
      </c>
      <c r="L22" s="169">
        <f t="shared" si="16"/>
        <v>0</v>
      </c>
      <c r="M22" s="169">
        <f t="shared" si="16"/>
        <v>0</v>
      </c>
      <c r="N22" s="169">
        <f t="shared" si="16"/>
        <v>0</v>
      </c>
      <c r="O22" s="169">
        <f t="shared" si="16"/>
        <v>0</v>
      </c>
      <c r="P22" s="169">
        <f t="shared" si="16"/>
        <v>0</v>
      </c>
      <c r="Q22" s="169">
        <f t="shared" si="16"/>
        <v>32</v>
      </c>
      <c r="R22" s="169">
        <f t="shared" ref="R22" si="17">+R16+R21</f>
        <v>730</v>
      </c>
      <c r="S22" s="169">
        <f t="shared" ref="S22" si="18">+S16+S21</f>
        <v>373</v>
      </c>
      <c r="T22" s="169">
        <f t="shared" ref="T22" si="19">+T16+T21</f>
        <v>373</v>
      </c>
      <c r="U22" s="169">
        <f t="shared" ref="U22" si="20">+U16+U21</f>
        <v>343</v>
      </c>
      <c r="V22" s="169">
        <f t="shared" ref="V22" si="21">+V16+V21</f>
        <v>343</v>
      </c>
      <c r="W22" s="169">
        <f t="shared" ref="W22" si="22">+W16+W21</f>
        <v>0</v>
      </c>
      <c r="X22" s="169">
        <f t="shared" ref="X22" si="23">+X16+X21</f>
        <v>0</v>
      </c>
      <c r="Y22" s="169">
        <f t="shared" ref="Y22" si="24">+Y16+Y21</f>
        <v>1073</v>
      </c>
      <c r="Z22" s="169">
        <f t="shared" ref="Z22" si="25">+Z16+Z21</f>
        <v>0</v>
      </c>
      <c r="AA22" s="169">
        <f t="shared" ref="AA22" si="26">+AA16+AA21</f>
        <v>0</v>
      </c>
      <c r="AB22" s="169">
        <f t="shared" ref="AB22" si="27">+AB16+AB21</f>
        <v>0</v>
      </c>
      <c r="AC22" s="169">
        <f t="shared" ref="AC22" si="28">+AC16+AC21</f>
        <v>0</v>
      </c>
      <c r="AD22" s="169">
        <f t="shared" ref="AD22" si="29">+AD16+AD21</f>
        <v>1</v>
      </c>
      <c r="AE22" s="169">
        <f t="shared" ref="AE22" si="30">+AE16+AE21</f>
        <v>0</v>
      </c>
      <c r="AF22" s="169">
        <f t="shared" ref="AF22" si="31">+AF16+AF21</f>
        <v>0</v>
      </c>
      <c r="AG22" s="169">
        <f t="shared" ref="AG22" si="32">+AG16+AG21</f>
        <v>0</v>
      </c>
      <c r="AH22" s="169">
        <f t="shared" ref="AH22" si="33">+AH16+AH21</f>
        <v>0</v>
      </c>
      <c r="AI22" s="169">
        <f t="shared" ref="AI22" si="34">+AI16+AI21</f>
        <v>0</v>
      </c>
      <c r="AJ22" s="169">
        <f t="shared" ref="AJ22" si="35">+AJ16+AJ21</f>
        <v>0</v>
      </c>
      <c r="AK22" s="169">
        <f t="shared" ref="AK22" si="36">+AK16+AK21</f>
        <v>0</v>
      </c>
      <c r="AL22" s="169">
        <f t="shared" ref="AL22" si="37">+AL16+AL21</f>
        <v>1</v>
      </c>
      <c r="AM22" s="169">
        <f t="shared" ref="AM22" si="38">+AM16+AM21</f>
        <v>0</v>
      </c>
      <c r="AN22" s="169">
        <f t="shared" ref="AN22" si="39">+AN16+AN21</f>
        <v>0</v>
      </c>
      <c r="AO22" s="169">
        <f t="shared" ref="AO22" si="40">+AO16+AO21</f>
        <v>0</v>
      </c>
      <c r="AP22" s="169">
        <f>+AP16+AP21</f>
        <v>0</v>
      </c>
      <c r="AQ22" s="169">
        <f>+AQ16+AQ21</f>
        <v>0</v>
      </c>
      <c r="AR22" s="169">
        <f>+AR16+AR21</f>
        <v>1</v>
      </c>
      <c r="AS22" s="169">
        <f>+AS16+AS21</f>
        <v>0</v>
      </c>
      <c r="AT22" s="169">
        <f t="shared" ref="AT22:AX22" si="41">+AT16+AT21</f>
        <v>0</v>
      </c>
      <c r="AU22" s="169">
        <f t="shared" si="41"/>
        <v>0</v>
      </c>
      <c r="AV22" s="169">
        <f t="shared" si="41"/>
        <v>0</v>
      </c>
      <c r="AW22" s="169">
        <f t="shared" si="41"/>
        <v>0</v>
      </c>
      <c r="AX22" s="169">
        <f t="shared" si="41"/>
        <v>0</v>
      </c>
      <c r="AY22" s="169">
        <f t="shared" ref="AY22" si="42">+AY16+AY21</f>
        <v>1</v>
      </c>
    </row>
    <row r="23" spans="1:51" x14ac:dyDescent="0.2">
      <c r="C23" s="45"/>
      <c r="D23" s="46"/>
    </row>
    <row r="24" spans="1:51" x14ac:dyDescent="0.2">
      <c r="D24" s="46"/>
      <c r="Q24" s="51"/>
    </row>
  </sheetData>
  <mergeCells count="13">
    <mergeCell ref="AM10:AY10"/>
    <mergeCell ref="A16:B16"/>
    <mergeCell ref="A21:B21"/>
    <mergeCell ref="A1:A10"/>
    <mergeCell ref="B1:B10"/>
    <mergeCell ref="C1:C11"/>
    <mergeCell ref="D1:D10"/>
    <mergeCell ref="E1:AY1"/>
    <mergeCell ref="E2:Q9"/>
    <mergeCell ref="R2:AY9"/>
    <mergeCell ref="E10:Q10"/>
    <mergeCell ref="S10:X10"/>
    <mergeCell ref="Z10:AL10"/>
  </mergeCells>
  <pageMargins left="0.7" right="0.7" top="0.75" bottom="0.75" header="0.3" footer="0.3"/>
  <pageSetup paperSize="9" orientation="portrait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S23"/>
  <sheetViews>
    <sheetView zoomScale="90" zoomScaleNormal="90" workbookViewId="0">
      <pane xSplit="2" ySplit="11" topLeftCell="C12" activePane="bottomRight" state="frozen"/>
      <selection activeCell="C16" sqref="C16"/>
      <selection pane="topRight" activeCell="C16" sqref="C16"/>
      <selection pane="bottomLeft" activeCell="C16" sqref="C16"/>
      <selection pane="bottomRight" activeCell="C12" sqref="C12"/>
    </sheetView>
  </sheetViews>
  <sheetFormatPr baseColWidth="10" defaultRowHeight="14.25" x14ac:dyDescent="0.2"/>
  <cols>
    <col min="1" max="1" width="29" style="27" customWidth="1"/>
    <col min="2" max="2" width="36.7109375" style="27" bestFit="1" customWidth="1"/>
    <col min="3" max="3" width="14.42578125" style="31" customWidth="1"/>
    <col min="4" max="4" width="12.7109375" style="31" customWidth="1"/>
    <col min="5" max="6" width="9.85546875" style="47" customWidth="1"/>
    <col min="7" max="7" width="10.85546875" style="47" bestFit="1" customWidth="1"/>
    <col min="8" max="16" width="9.85546875" style="31" customWidth="1"/>
    <col min="17" max="17" width="13.28515625" style="47" bestFit="1" customWidth="1"/>
    <col min="18" max="18" width="16.28515625" style="31" customWidth="1"/>
    <col min="19" max="19" width="16.7109375" style="31" customWidth="1"/>
    <col min="20" max="16384" width="11.42578125" style="31"/>
  </cols>
  <sheetData>
    <row r="1" spans="1:19" s="23" customFormat="1" ht="94.5" customHeight="1" thickTop="1" thickBot="1" x14ac:dyDescent="0.25">
      <c r="A1" s="266" t="s">
        <v>0</v>
      </c>
      <c r="B1" s="246" t="s">
        <v>61</v>
      </c>
      <c r="C1" s="246" t="s">
        <v>62</v>
      </c>
      <c r="D1" s="270" t="s">
        <v>63</v>
      </c>
      <c r="E1" s="273" t="s">
        <v>109</v>
      </c>
      <c r="F1" s="274"/>
      <c r="G1" s="274"/>
      <c r="H1" s="274"/>
      <c r="I1" s="274"/>
      <c r="J1" s="274"/>
      <c r="K1" s="274"/>
      <c r="L1" s="274"/>
      <c r="M1" s="274"/>
      <c r="N1" s="274"/>
      <c r="O1" s="274"/>
      <c r="P1" s="274"/>
      <c r="Q1" s="274"/>
      <c r="R1" s="274"/>
      <c r="S1" s="274"/>
    </row>
    <row r="2" spans="1:19" s="23" customFormat="1" ht="15" customHeight="1" x14ac:dyDescent="0.2">
      <c r="A2" s="267"/>
      <c r="B2" s="269"/>
      <c r="C2" s="247"/>
      <c r="D2" s="271"/>
      <c r="E2" s="315" t="s">
        <v>65</v>
      </c>
      <c r="F2" s="312"/>
      <c r="G2" s="312"/>
      <c r="H2" s="312"/>
      <c r="I2" s="312"/>
      <c r="J2" s="312"/>
      <c r="K2" s="312"/>
      <c r="L2" s="312"/>
      <c r="M2" s="312"/>
      <c r="N2" s="312"/>
      <c r="O2" s="312"/>
      <c r="P2" s="312"/>
      <c r="Q2" s="312"/>
      <c r="R2" s="315" t="s">
        <v>66</v>
      </c>
      <c r="S2" s="334"/>
    </row>
    <row r="3" spans="1:19" s="23" customFormat="1" ht="15" customHeight="1" x14ac:dyDescent="0.2">
      <c r="A3" s="267"/>
      <c r="B3" s="269"/>
      <c r="C3" s="247"/>
      <c r="D3" s="271"/>
      <c r="E3" s="317"/>
      <c r="F3" s="313"/>
      <c r="G3" s="313"/>
      <c r="H3" s="313"/>
      <c r="I3" s="313"/>
      <c r="J3" s="313"/>
      <c r="K3" s="313"/>
      <c r="L3" s="313"/>
      <c r="M3" s="313"/>
      <c r="N3" s="313"/>
      <c r="O3" s="313"/>
      <c r="P3" s="313"/>
      <c r="Q3" s="313"/>
      <c r="R3" s="317"/>
      <c r="S3" s="296"/>
    </row>
    <row r="4" spans="1:19" s="23" customFormat="1" ht="15" customHeight="1" x14ac:dyDescent="0.2">
      <c r="A4" s="267"/>
      <c r="B4" s="269"/>
      <c r="C4" s="247"/>
      <c r="D4" s="271"/>
      <c r="E4" s="317"/>
      <c r="F4" s="313"/>
      <c r="G4" s="313"/>
      <c r="H4" s="313"/>
      <c r="I4" s="313"/>
      <c r="J4" s="313"/>
      <c r="K4" s="313"/>
      <c r="L4" s="313"/>
      <c r="M4" s="313"/>
      <c r="N4" s="313"/>
      <c r="O4" s="313"/>
      <c r="P4" s="313"/>
      <c r="Q4" s="313"/>
      <c r="R4" s="317"/>
      <c r="S4" s="296"/>
    </row>
    <row r="5" spans="1:19" s="23" customFormat="1" ht="15" customHeight="1" x14ac:dyDescent="0.2">
      <c r="A5" s="267"/>
      <c r="B5" s="269"/>
      <c r="C5" s="247"/>
      <c r="D5" s="271"/>
      <c r="E5" s="317"/>
      <c r="F5" s="313"/>
      <c r="G5" s="313"/>
      <c r="H5" s="313"/>
      <c r="I5" s="313"/>
      <c r="J5" s="313"/>
      <c r="K5" s="313"/>
      <c r="L5" s="313"/>
      <c r="M5" s="313"/>
      <c r="N5" s="313"/>
      <c r="O5" s="313"/>
      <c r="P5" s="313"/>
      <c r="Q5" s="313"/>
      <c r="R5" s="317"/>
      <c r="S5" s="296"/>
    </row>
    <row r="6" spans="1:19" s="23" customFormat="1" ht="15" customHeight="1" x14ac:dyDescent="0.2">
      <c r="A6" s="267"/>
      <c r="B6" s="269"/>
      <c r="C6" s="247"/>
      <c r="D6" s="271"/>
      <c r="E6" s="317"/>
      <c r="F6" s="313"/>
      <c r="G6" s="313"/>
      <c r="H6" s="313"/>
      <c r="I6" s="313"/>
      <c r="J6" s="313"/>
      <c r="K6" s="313"/>
      <c r="L6" s="313"/>
      <c r="M6" s="313"/>
      <c r="N6" s="313"/>
      <c r="O6" s="313"/>
      <c r="P6" s="313"/>
      <c r="Q6" s="313"/>
      <c r="R6" s="317"/>
      <c r="S6" s="296"/>
    </row>
    <row r="7" spans="1:19" s="23" customFormat="1" ht="15" customHeight="1" x14ac:dyDescent="0.2">
      <c r="A7" s="267"/>
      <c r="B7" s="269"/>
      <c r="C7" s="247"/>
      <c r="D7" s="271"/>
      <c r="E7" s="317"/>
      <c r="F7" s="313"/>
      <c r="G7" s="313"/>
      <c r="H7" s="313"/>
      <c r="I7" s="313"/>
      <c r="J7" s="313"/>
      <c r="K7" s="313"/>
      <c r="L7" s="313"/>
      <c r="M7" s="313"/>
      <c r="N7" s="313"/>
      <c r="O7" s="313"/>
      <c r="P7" s="313"/>
      <c r="Q7" s="313"/>
      <c r="R7" s="317"/>
      <c r="S7" s="296"/>
    </row>
    <row r="8" spans="1:19" s="23" customFormat="1" ht="15" customHeight="1" x14ac:dyDescent="0.2">
      <c r="A8" s="267"/>
      <c r="B8" s="269"/>
      <c r="C8" s="247"/>
      <c r="D8" s="271"/>
      <c r="E8" s="317"/>
      <c r="F8" s="313"/>
      <c r="G8" s="313"/>
      <c r="H8" s="313"/>
      <c r="I8" s="313"/>
      <c r="J8" s="313"/>
      <c r="K8" s="313"/>
      <c r="L8" s="313"/>
      <c r="M8" s="313"/>
      <c r="N8" s="313"/>
      <c r="O8" s="313"/>
      <c r="P8" s="313"/>
      <c r="Q8" s="313"/>
      <c r="R8" s="317"/>
      <c r="S8" s="296"/>
    </row>
    <row r="9" spans="1:19" s="23" customFormat="1" ht="15.75" customHeight="1" thickBot="1" x14ac:dyDescent="0.25">
      <c r="A9" s="267"/>
      <c r="B9" s="269"/>
      <c r="C9" s="247"/>
      <c r="D9" s="271"/>
      <c r="E9" s="319"/>
      <c r="F9" s="314"/>
      <c r="G9" s="314"/>
      <c r="H9" s="314"/>
      <c r="I9" s="314"/>
      <c r="J9" s="314"/>
      <c r="K9" s="314"/>
      <c r="L9" s="314"/>
      <c r="M9" s="314"/>
      <c r="N9" s="314"/>
      <c r="O9" s="314"/>
      <c r="P9" s="314"/>
      <c r="Q9" s="314"/>
      <c r="R9" s="319"/>
      <c r="S9" s="335"/>
    </row>
    <row r="10" spans="1:19" s="23" customFormat="1" ht="57.75" customHeight="1" thickBot="1" x14ac:dyDescent="0.25">
      <c r="A10" s="268"/>
      <c r="B10" s="248"/>
      <c r="C10" s="247"/>
      <c r="D10" s="272"/>
      <c r="E10" s="307" t="s">
        <v>110</v>
      </c>
      <c r="F10" s="307"/>
      <c r="G10" s="307"/>
      <c r="H10" s="307"/>
      <c r="I10" s="307"/>
      <c r="J10" s="307"/>
      <c r="K10" s="307"/>
      <c r="L10" s="307"/>
      <c r="M10" s="307"/>
      <c r="N10" s="307"/>
      <c r="O10" s="307"/>
      <c r="P10" s="307"/>
      <c r="Q10" s="307"/>
      <c r="R10" s="309" t="s">
        <v>235</v>
      </c>
      <c r="S10" s="336"/>
    </row>
    <row r="11" spans="1:19" s="23" customFormat="1" ht="15" thickBot="1" x14ac:dyDescent="0.25">
      <c r="A11" s="24"/>
      <c r="B11" s="24"/>
      <c r="C11" s="248"/>
      <c r="D11" s="25" t="s">
        <v>68</v>
      </c>
      <c r="E11" s="26" t="s">
        <v>74</v>
      </c>
      <c r="F11" s="26" t="s">
        <v>75</v>
      </c>
      <c r="G11" s="26" t="s">
        <v>76</v>
      </c>
      <c r="H11" s="25" t="s">
        <v>77</v>
      </c>
      <c r="I11" s="25" t="s">
        <v>78</v>
      </c>
      <c r="J11" s="25" t="s">
        <v>79</v>
      </c>
      <c r="K11" s="25" t="s">
        <v>80</v>
      </c>
      <c r="L11" s="25" t="s">
        <v>81</v>
      </c>
      <c r="M11" s="25" t="s">
        <v>82</v>
      </c>
      <c r="N11" s="25" t="s">
        <v>83</v>
      </c>
      <c r="O11" s="25" t="s">
        <v>84</v>
      </c>
      <c r="P11" s="25" t="s">
        <v>85</v>
      </c>
      <c r="Q11" s="48" t="s">
        <v>86</v>
      </c>
      <c r="R11" s="306"/>
      <c r="S11" s="308"/>
    </row>
    <row r="12" spans="1:19" ht="15" thickBot="1" x14ac:dyDescent="0.25">
      <c r="A12" s="70" t="s">
        <v>210</v>
      </c>
      <c r="B12" s="71" t="s">
        <v>211</v>
      </c>
      <c r="C12" s="33"/>
      <c r="E12" s="204">
        <f>IFERROR(VLOOKUP($B12,'[1]NUM8.3'!$H$3:$P$174,2,FALSE),0)</f>
        <v>0</v>
      </c>
      <c r="F12" s="204">
        <f>IFERROR(VLOOKUP($B12,'[1]NUM8.3'!$H$3:$P$174,3,FALSE),0)</f>
        <v>0</v>
      </c>
      <c r="G12" s="204">
        <f>IFERROR(VLOOKUP($B12,'[1]NUM8.3'!$H$3:$P$174,4,FALSE),0)</f>
        <v>0</v>
      </c>
      <c r="H12" s="204">
        <f>IFERROR(VLOOKUP($B12,'[1]NUM8.3'!$H$3:$P$174,5,FALSE),0)</f>
        <v>0</v>
      </c>
      <c r="I12" s="204">
        <f>IFERROR(VLOOKUP($B12,'[1]NUM8.3'!$H$3:$P$174,6,FALSE),0)</f>
        <v>2</v>
      </c>
      <c r="J12" s="204">
        <f>IFERROR(VLOOKUP($B12,'[1]NUM8.3'!$H$3:$P$174,7,FALSE),0)</f>
        <v>0</v>
      </c>
      <c r="K12" s="204">
        <f>IFERROR(VLOOKUP($B12,'[1]NUM8.3'!$H$3:$P$174,8,FALSE),0)</f>
        <v>3</v>
      </c>
      <c r="L12" s="29"/>
      <c r="M12" s="85"/>
      <c r="N12" s="85"/>
      <c r="O12" s="85"/>
      <c r="Q12" s="172">
        <f t="shared" ref="Q12:Q15" si="0">SUM(E12:P12)</f>
        <v>5</v>
      </c>
      <c r="R12" s="330"/>
      <c r="S12" s="331"/>
    </row>
    <row r="13" spans="1:19" ht="15" thickBot="1" x14ac:dyDescent="0.25">
      <c r="A13" s="70" t="s">
        <v>210</v>
      </c>
      <c r="B13" s="71" t="s">
        <v>212</v>
      </c>
      <c r="C13" s="28"/>
      <c r="E13" s="204">
        <f>IFERROR(VLOOKUP($B13,'[1]NUM8.3'!$H$3:$P$174,2,FALSE),0)</f>
        <v>0</v>
      </c>
      <c r="F13" s="204">
        <f>IFERROR(VLOOKUP($B13,'[1]NUM8.3'!$H$3:$P$174,3,FALSE),0)</f>
        <v>0</v>
      </c>
      <c r="G13" s="204">
        <f>IFERROR(VLOOKUP($B13,'[1]NUM8.3'!$H$3:$P$174,4,FALSE),0)</f>
        <v>0</v>
      </c>
      <c r="H13" s="204">
        <f>IFERROR(VLOOKUP($B13,'[1]NUM8.3'!$H$3:$P$174,5,FALSE),0)</f>
        <v>2</v>
      </c>
      <c r="I13" s="204">
        <f>IFERROR(VLOOKUP($B13,'[1]NUM8.3'!$H$3:$P$174,6,FALSE),0)</f>
        <v>1</v>
      </c>
      <c r="J13" s="204">
        <f>IFERROR(VLOOKUP($B13,'[1]NUM8.3'!$H$3:$P$174,7,FALSE),0)</f>
        <v>3</v>
      </c>
      <c r="K13" s="204">
        <f>IFERROR(VLOOKUP($B13,'[1]NUM8.3'!$H$3:$P$174,8,FALSE),0)</f>
        <v>7</v>
      </c>
      <c r="L13" s="29"/>
      <c r="M13" s="85"/>
      <c r="N13" s="85"/>
      <c r="O13" s="85"/>
      <c r="Q13" s="172">
        <f t="shared" si="0"/>
        <v>13</v>
      </c>
      <c r="R13" s="330"/>
      <c r="S13" s="331"/>
    </row>
    <row r="14" spans="1:19" ht="15" thickBot="1" x14ac:dyDescent="0.25">
      <c r="A14" s="70" t="s">
        <v>210</v>
      </c>
      <c r="B14" s="71" t="s">
        <v>213</v>
      </c>
      <c r="C14" s="28"/>
      <c r="E14" s="204">
        <f>IFERROR(VLOOKUP($B14,'[1]NUM8.3'!$H$3:$P$174,2,FALSE),0)</f>
        <v>0</v>
      </c>
      <c r="F14" s="204">
        <f>IFERROR(VLOOKUP($B14,'[1]NUM8.3'!$H$3:$P$174,3,FALSE),0)</f>
        <v>0</v>
      </c>
      <c r="G14" s="204">
        <f>IFERROR(VLOOKUP($B14,'[1]NUM8.3'!$H$3:$P$174,4,FALSE),0)</f>
        <v>0</v>
      </c>
      <c r="H14" s="204">
        <f>IFERROR(VLOOKUP($B14,'[1]NUM8.3'!$H$3:$P$174,5,FALSE),0)</f>
        <v>1</v>
      </c>
      <c r="I14" s="204">
        <f>IFERROR(VLOOKUP($B14,'[1]NUM8.3'!$H$3:$P$174,6,FALSE),0)</f>
        <v>3</v>
      </c>
      <c r="J14" s="204">
        <f>IFERROR(VLOOKUP($B14,'[1]NUM8.3'!$H$3:$P$174,7,FALSE),0)</f>
        <v>1</v>
      </c>
      <c r="K14" s="204">
        <f>IFERROR(VLOOKUP($B14,'[1]NUM8.3'!$H$3:$P$174,8,FALSE),0)</f>
        <v>1</v>
      </c>
      <c r="L14" s="29"/>
      <c r="M14" s="85"/>
      <c r="N14" s="85"/>
      <c r="O14" s="85"/>
      <c r="Q14" s="172">
        <f t="shared" si="0"/>
        <v>6</v>
      </c>
      <c r="R14" s="330"/>
      <c r="S14" s="331"/>
    </row>
    <row r="15" spans="1:19" ht="15" thickBot="1" x14ac:dyDescent="0.25">
      <c r="A15" s="70" t="s">
        <v>210</v>
      </c>
      <c r="B15" s="71" t="s">
        <v>214</v>
      </c>
      <c r="C15" s="28"/>
      <c r="E15" s="204">
        <f>IFERROR(VLOOKUP($B15,'[1]NUM8.3'!$H$3:$P$174,2,FALSE),0)</f>
        <v>0</v>
      </c>
      <c r="F15" s="204">
        <f>IFERROR(VLOOKUP($B15,'[1]NUM8.3'!$H$3:$P$174,3,FALSE),0)</f>
        <v>0</v>
      </c>
      <c r="G15" s="204">
        <f>IFERROR(VLOOKUP($B15,'[1]NUM8.3'!$H$3:$P$174,4,FALSE),0)</f>
        <v>0</v>
      </c>
      <c r="H15" s="204">
        <f>IFERROR(VLOOKUP($B15,'[1]NUM8.3'!$H$3:$P$174,5,FALSE),0)</f>
        <v>0</v>
      </c>
      <c r="I15" s="204">
        <f>IFERROR(VLOOKUP($B15,'[1]NUM8.3'!$H$3:$P$174,6,FALSE),0)</f>
        <v>8</v>
      </c>
      <c r="J15" s="204">
        <f>IFERROR(VLOOKUP($B15,'[1]NUM8.3'!$H$3:$P$174,7,FALSE),0)</f>
        <v>1</v>
      </c>
      <c r="K15" s="204">
        <f>IFERROR(VLOOKUP($B15,'[1]NUM8.3'!$H$3:$P$174,8,FALSE),0)</f>
        <v>3</v>
      </c>
      <c r="L15" s="29"/>
      <c r="M15" s="85"/>
      <c r="N15" s="85"/>
      <c r="O15" s="85"/>
      <c r="Q15" s="172">
        <f t="shared" si="0"/>
        <v>12</v>
      </c>
      <c r="R15" s="330"/>
      <c r="S15" s="331"/>
    </row>
    <row r="16" spans="1:19" s="57" customFormat="1" ht="15" thickBot="1" x14ac:dyDescent="0.25">
      <c r="A16" s="240" t="s">
        <v>215</v>
      </c>
      <c r="B16" s="241"/>
      <c r="C16" s="34">
        <f>+D16/Metas!N45</f>
        <v>0.46354239095165251</v>
      </c>
      <c r="D16" s="35">
        <f>+Q16/R16</f>
        <v>0.1276595744680851</v>
      </c>
      <c r="E16" s="173">
        <f t="shared" ref="E16" si="1">SUM(E12:E15)</f>
        <v>0</v>
      </c>
      <c r="F16" s="173">
        <f t="shared" ref="F16" si="2">SUM(F12:F15)</f>
        <v>0</v>
      </c>
      <c r="G16" s="173">
        <f t="shared" ref="G16" si="3">SUM(G12:G15)</f>
        <v>0</v>
      </c>
      <c r="H16" s="173">
        <f t="shared" ref="H16:Q16" si="4">SUM(H12:H15)</f>
        <v>3</v>
      </c>
      <c r="I16" s="173">
        <f t="shared" si="4"/>
        <v>14</v>
      </c>
      <c r="J16" s="173">
        <f t="shared" si="4"/>
        <v>5</v>
      </c>
      <c r="K16" s="173">
        <f t="shared" si="4"/>
        <v>14</v>
      </c>
      <c r="L16" s="173">
        <f t="shared" si="4"/>
        <v>0</v>
      </c>
      <c r="M16" s="173">
        <f t="shared" si="4"/>
        <v>0</v>
      </c>
      <c r="N16" s="173">
        <f t="shared" si="4"/>
        <v>0</v>
      </c>
      <c r="O16" s="173">
        <f t="shared" si="4"/>
        <v>0</v>
      </c>
      <c r="P16" s="173">
        <f t="shared" si="4"/>
        <v>0</v>
      </c>
      <c r="Q16" s="171">
        <f t="shared" si="4"/>
        <v>36</v>
      </c>
      <c r="R16" s="332">
        <v>282</v>
      </c>
      <c r="S16" s="333"/>
    </row>
    <row r="17" spans="1:19" ht="15" thickBot="1" x14ac:dyDescent="0.25">
      <c r="A17" s="70" t="s">
        <v>216</v>
      </c>
      <c r="B17" s="71" t="s">
        <v>217</v>
      </c>
      <c r="C17" s="28"/>
      <c r="D17" s="28"/>
      <c r="E17" s="204">
        <f>IFERROR(VLOOKUP($B17,'[1]NUM8.3'!$H$3:$P$174,2,FALSE),0)</f>
        <v>8</v>
      </c>
      <c r="F17" s="204">
        <f>IFERROR(VLOOKUP($B17,'[1]NUM8.3'!$H$3:$P$174,3,FALSE),0)</f>
        <v>10</v>
      </c>
      <c r="G17" s="204">
        <f>IFERROR(VLOOKUP($B17,'[1]NUM8.3'!$H$3:$P$174,4,FALSE),0)</f>
        <v>7</v>
      </c>
      <c r="H17" s="204">
        <f>IFERROR(VLOOKUP($B17,'[1]NUM8.3'!$H$3:$P$174,5,FALSE),0)</f>
        <v>11</v>
      </c>
      <c r="I17" s="204">
        <f>IFERROR(VLOOKUP($B17,'[1]NUM8.3'!$H$3:$P$174,6,FALSE),0)</f>
        <v>15</v>
      </c>
      <c r="J17" s="204">
        <f>IFERROR(VLOOKUP($B17,'[1]NUM8.3'!$H$3:$P$174,7,FALSE),0)</f>
        <v>13</v>
      </c>
      <c r="K17" s="204">
        <f>IFERROR(VLOOKUP($B17,'[1]NUM8.3'!$H$3:$P$174,8,FALSE),0)</f>
        <v>7</v>
      </c>
      <c r="L17" s="85"/>
      <c r="M17" s="85"/>
      <c r="N17" s="85"/>
      <c r="O17" s="85"/>
      <c r="Q17" s="30">
        <f t="shared" ref="Q17" si="5">SUM(E17:P17)</f>
        <v>71</v>
      </c>
      <c r="R17" s="326"/>
      <c r="S17" s="327"/>
    </row>
    <row r="18" spans="1:19" ht="15" thickBot="1" x14ac:dyDescent="0.25">
      <c r="A18" s="70" t="s">
        <v>216</v>
      </c>
      <c r="B18" s="71" t="s">
        <v>218</v>
      </c>
      <c r="C18" s="28"/>
      <c r="D18" s="28"/>
      <c r="E18" s="204">
        <f>IFERROR(VLOOKUP($B18,'[1]NUM8.3'!$H$3:$P$174,2,FALSE),0)</f>
        <v>1</v>
      </c>
      <c r="F18" s="204">
        <f>IFERROR(VLOOKUP($B18,'[1]NUM8.3'!$H$3:$P$174,3,FALSE),0)</f>
        <v>0</v>
      </c>
      <c r="G18" s="204">
        <f>IFERROR(VLOOKUP($B18,'[1]NUM8.3'!$H$3:$P$174,4,FALSE),0)</f>
        <v>0</v>
      </c>
      <c r="H18" s="204">
        <f>IFERROR(VLOOKUP($B18,'[1]NUM8.3'!$H$3:$P$174,5,FALSE),0)</f>
        <v>2</v>
      </c>
      <c r="I18" s="204">
        <f>IFERROR(VLOOKUP($B18,'[1]NUM8.3'!$H$3:$P$174,6,FALSE),0)</f>
        <v>7</v>
      </c>
      <c r="J18" s="204">
        <f>IFERROR(VLOOKUP($B18,'[1]NUM8.3'!$H$3:$P$174,7,FALSE),0)</f>
        <v>13</v>
      </c>
      <c r="K18" s="204">
        <f>IFERROR(VLOOKUP($B18,'[1]NUM8.3'!$H$3:$P$174,8,FALSE),0)</f>
        <v>0</v>
      </c>
      <c r="L18" s="85"/>
      <c r="M18" s="85"/>
      <c r="N18" s="85"/>
      <c r="O18" s="85"/>
      <c r="Q18" s="30">
        <f>SUM(E18:P18)</f>
        <v>23</v>
      </c>
      <c r="R18" s="326"/>
      <c r="S18" s="327"/>
    </row>
    <row r="19" spans="1:19" ht="15" thickBot="1" x14ac:dyDescent="0.25">
      <c r="A19" s="70" t="s">
        <v>216</v>
      </c>
      <c r="B19" s="71" t="s">
        <v>219</v>
      </c>
      <c r="C19" s="28"/>
      <c r="D19" s="28"/>
      <c r="E19" s="204">
        <f>IFERROR(VLOOKUP($B19,'[1]NUM8.3'!$H$3:$P$174,2,FALSE),0)</f>
        <v>0</v>
      </c>
      <c r="F19" s="204">
        <f>IFERROR(VLOOKUP($B19,'[1]NUM8.3'!$H$3:$P$174,3,FALSE),0)</f>
        <v>0</v>
      </c>
      <c r="G19" s="204">
        <f>IFERROR(VLOOKUP($B19,'[1]NUM8.3'!$H$3:$P$174,4,FALSE),0)</f>
        <v>0</v>
      </c>
      <c r="H19" s="204">
        <f>IFERROR(VLOOKUP($B19,'[1]NUM8.3'!$H$3:$P$174,5,FALSE),0)</f>
        <v>1</v>
      </c>
      <c r="I19" s="204">
        <f>IFERROR(VLOOKUP($B19,'[1]NUM8.3'!$H$3:$P$174,6,FALSE),0)</f>
        <v>2</v>
      </c>
      <c r="J19" s="204">
        <f>IFERROR(VLOOKUP($B19,'[1]NUM8.3'!$H$3:$P$174,7,FALSE),0)</f>
        <v>1</v>
      </c>
      <c r="K19" s="204">
        <f>IFERROR(VLOOKUP($B19,'[1]NUM8.3'!$H$3:$P$174,8,FALSE),0)</f>
        <v>5</v>
      </c>
      <c r="L19" s="85"/>
      <c r="M19" s="85"/>
      <c r="N19" s="85"/>
      <c r="O19" s="85"/>
      <c r="Q19" s="30">
        <f>SUM(E19:P19)</f>
        <v>9</v>
      </c>
      <c r="R19" s="326"/>
      <c r="S19" s="327"/>
    </row>
    <row r="20" spans="1:19" ht="15" thickBot="1" x14ac:dyDescent="0.25">
      <c r="A20" s="70" t="s">
        <v>216</v>
      </c>
      <c r="B20" s="71" t="s">
        <v>220</v>
      </c>
      <c r="C20" s="28"/>
      <c r="D20" s="28"/>
      <c r="E20" s="204">
        <f>IFERROR(VLOOKUP($B20,'[1]NUM8.3'!$H$3:$P$174,2,FALSE),0)</f>
        <v>0</v>
      </c>
      <c r="F20" s="204">
        <f>IFERROR(VLOOKUP($B20,'[1]NUM8.3'!$H$3:$P$174,3,FALSE),0)</f>
        <v>1</v>
      </c>
      <c r="G20" s="204">
        <f>IFERROR(VLOOKUP($B20,'[1]NUM8.3'!$H$3:$P$174,4,FALSE),0)</f>
        <v>0</v>
      </c>
      <c r="H20" s="204">
        <f>IFERROR(VLOOKUP($B20,'[1]NUM8.3'!$H$3:$P$174,5,FALSE),0)</f>
        <v>12</v>
      </c>
      <c r="I20" s="204">
        <f>IFERROR(VLOOKUP($B20,'[1]NUM8.3'!$H$3:$P$174,6,FALSE),0)</f>
        <v>4</v>
      </c>
      <c r="J20" s="204">
        <f>IFERROR(VLOOKUP($B20,'[1]NUM8.3'!$H$3:$P$174,7,FALSE),0)</f>
        <v>17</v>
      </c>
      <c r="K20" s="204">
        <f>IFERROR(VLOOKUP($B20,'[1]NUM8.3'!$H$3:$P$174,8,FALSE),0)</f>
        <v>8</v>
      </c>
      <c r="L20" s="85"/>
      <c r="M20" s="85"/>
      <c r="N20" s="85"/>
      <c r="O20" s="85"/>
      <c r="Q20" s="30">
        <f>SUM(E20:P20)</f>
        <v>42</v>
      </c>
      <c r="R20" s="99"/>
      <c r="S20" s="100"/>
    </row>
    <row r="21" spans="1:19" s="57" customFormat="1" ht="15" thickBot="1" x14ac:dyDescent="0.25">
      <c r="A21" s="240" t="s">
        <v>221</v>
      </c>
      <c r="B21" s="241"/>
      <c r="C21" s="34">
        <f>+D21/Metas!N44</f>
        <v>1.4367460179840965</v>
      </c>
      <c r="D21" s="35">
        <f>+Q21/R21</f>
        <v>0.39726027397260272</v>
      </c>
      <c r="E21" s="37">
        <f t="shared" ref="E21:Q21" si="6">SUM(E17:E20)</f>
        <v>9</v>
      </c>
      <c r="F21" s="37">
        <f t="shared" si="6"/>
        <v>11</v>
      </c>
      <c r="G21" s="37">
        <f t="shared" si="6"/>
        <v>7</v>
      </c>
      <c r="H21" s="101">
        <f t="shared" si="6"/>
        <v>26</v>
      </c>
      <c r="I21" s="101">
        <f t="shared" si="6"/>
        <v>28</v>
      </c>
      <c r="J21" s="101">
        <f t="shared" si="6"/>
        <v>44</v>
      </c>
      <c r="K21" s="101">
        <f t="shared" si="6"/>
        <v>20</v>
      </c>
      <c r="L21" s="101">
        <f t="shared" si="6"/>
        <v>0</v>
      </c>
      <c r="M21" s="101">
        <f t="shared" si="6"/>
        <v>0</v>
      </c>
      <c r="N21" s="101">
        <f t="shared" si="6"/>
        <v>0</v>
      </c>
      <c r="O21" s="101">
        <f t="shared" si="6"/>
        <v>0</v>
      </c>
      <c r="P21" s="101">
        <f t="shared" si="6"/>
        <v>0</v>
      </c>
      <c r="Q21" s="37">
        <f t="shared" si="6"/>
        <v>145</v>
      </c>
      <c r="R21" s="328">
        <v>365</v>
      </c>
      <c r="S21" s="329"/>
    </row>
    <row r="22" spans="1:19" x14ac:dyDescent="0.2">
      <c r="B22" s="41" t="s">
        <v>209</v>
      </c>
      <c r="C22" s="42"/>
      <c r="D22" s="43"/>
      <c r="E22" s="44">
        <f>+E16+E21</f>
        <v>9</v>
      </c>
      <c r="F22" s="44">
        <f t="shared" ref="F22:Q22" si="7">+F16+F21</f>
        <v>11</v>
      </c>
      <c r="G22" s="44">
        <f t="shared" si="7"/>
        <v>7</v>
      </c>
      <c r="H22" s="44">
        <f t="shared" si="7"/>
        <v>29</v>
      </c>
      <c r="I22" s="44">
        <f t="shared" si="7"/>
        <v>42</v>
      </c>
      <c r="J22" s="44">
        <f t="shared" si="7"/>
        <v>49</v>
      </c>
      <c r="K22" s="44">
        <f t="shared" si="7"/>
        <v>34</v>
      </c>
      <c r="L22" s="44">
        <f t="shared" si="7"/>
        <v>0</v>
      </c>
      <c r="M22" s="44">
        <f t="shared" si="7"/>
        <v>0</v>
      </c>
      <c r="N22" s="44">
        <f t="shared" si="7"/>
        <v>0</v>
      </c>
      <c r="O22" s="44">
        <f t="shared" si="7"/>
        <v>0</v>
      </c>
      <c r="P22" s="44">
        <f t="shared" si="7"/>
        <v>0</v>
      </c>
      <c r="Q22" s="44">
        <f t="shared" si="7"/>
        <v>181</v>
      </c>
      <c r="R22" s="325"/>
      <c r="S22" s="325"/>
    </row>
    <row r="23" spans="1:19" x14ac:dyDescent="0.2">
      <c r="C23" s="45"/>
      <c r="D23" s="46"/>
    </row>
  </sheetData>
  <mergeCells count="21">
    <mergeCell ref="A1:A10"/>
    <mergeCell ref="B1:B10"/>
    <mergeCell ref="C1:C11"/>
    <mergeCell ref="D1:D10"/>
    <mergeCell ref="E1:S1"/>
    <mergeCell ref="E2:Q9"/>
    <mergeCell ref="R2:S9"/>
    <mergeCell ref="E10:Q10"/>
    <mergeCell ref="R10:S11"/>
    <mergeCell ref="R15:S15"/>
    <mergeCell ref="A16:B16"/>
    <mergeCell ref="R16:S16"/>
    <mergeCell ref="R12:S12"/>
    <mergeCell ref="R13:S13"/>
    <mergeCell ref="R14:S14"/>
    <mergeCell ref="R22:S22"/>
    <mergeCell ref="R19:S19"/>
    <mergeCell ref="A21:B21"/>
    <mergeCell ref="R21:S21"/>
    <mergeCell ref="R17:S17"/>
    <mergeCell ref="R18:S18"/>
  </mergeCells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W23"/>
  <sheetViews>
    <sheetView zoomScale="90" zoomScaleNormal="90" workbookViewId="0">
      <pane xSplit="2" ySplit="11" topLeftCell="C12" activePane="bottomRight" state="frozen"/>
      <selection activeCell="C16" sqref="C16"/>
      <selection pane="topRight" activeCell="C16" sqref="C16"/>
      <selection pane="bottomLeft" activeCell="C16" sqref="C16"/>
      <selection pane="bottomRight" activeCell="C12" sqref="C12"/>
    </sheetView>
  </sheetViews>
  <sheetFormatPr baseColWidth="10" defaultRowHeight="14.25" x14ac:dyDescent="0.2"/>
  <cols>
    <col min="1" max="1" width="20.28515625" style="27" bestFit="1" customWidth="1"/>
    <col min="2" max="2" width="36.7109375" style="27" bestFit="1" customWidth="1"/>
    <col min="3" max="3" width="14.42578125" style="31" customWidth="1"/>
    <col min="4" max="4" width="15" style="31" customWidth="1"/>
    <col min="5" max="6" width="9.7109375" style="47" bestFit="1" customWidth="1"/>
    <col min="7" max="7" width="9" style="47" bestFit="1" customWidth="1"/>
    <col min="8" max="8" width="6.5703125" style="47" bestFit="1" customWidth="1"/>
    <col min="9" max="10" width="6.7109375" style="47" bestFit="1" customWidth="1"/>
    <col min="11" max="11" width="6.7109375" style="47" customWidth="1"/>
    <col min="12" max="12" width="8.42578125" style="47" customWidth="1"/>
    <col min="13" max="13" width="8.5703125" style="47" customWidth="1"/>
    <col min="14" max="14" width="7.5703125" style="47" customWidth="1"/>
    <col min="15" max="15" width="7.85546875" style="47" customWidth="1"/>
    <col min="16" max="16" width="7.7109375" style="47" customWidth="1"/>
    <col min="17" max="17" width="9" style="47" bestFit="1" customWidth="1"/>
    <col min="18" max="23" width="9.5703125" style="47" customWidth="1"/>
    <col min="24" max="16384" width="11.42578125" style="31"/>
  </cols>
  <sheetData>
    <row r="1" spans="1:23" s="23" customFormat="1" ht="81.75" customHeight="1" thickTop="1" thickBot="1" x14ac:dyDescent="0.25">
      <c r="A1" s="266" t="s">
        <v>0</v>
      </c>
      <c r="B1" s="246" t="s">
        <v>61</v>
      </c>
      <c r="C1" s="246" t="s">
        <v>62</v>
      </c>
      <c r="D1" s="270" t="s">
        <v>63</v>
      </c>
      <c r="E1" s="337" t="s">
        <v>111</v>
      </c>
      <c r="F1" s="338"/>
      <c r="G1" s="338"/>
      <c r="H1" s="338"/>
      <c r="I1" s="338"/>
      <c r="J1" s="338"/>
      <c r="K1" s="338"/>
      <c r="L1" s="338"/>
      <c r="M1" s="338"/>
      <c r="N1" s="338"/>
      <c r="O1" s="338"/>
      <c r="P1" s="338"/>
      <c r="Q1" s="338"/>
      <c r="R1" s="338"/>
      <c r="S1" s="338"/>
      <c r="T1" s="338"/>
      <c r="U1" s="338"/>
      <c r="V1" s="338"/>
      <c r="W1" s="338"/>
    </row>
    <row r="2" spans="1:23" s="23" customFormat="1" ht="15" customHeight="1" thickTop="1" x14ac:dyDescent="0.2">
      <c r="A2" s="267"/>
      <c r="B2" s="269"/>
      <c r="C2" s="247"/>
      <c r="D2" s="271"/>
      <c r="E2" s="275" t="s">
        <v>65</v>
      </c>
      <c r="F2" s="276"/>
      <c r="G2" s="276"/>
      <c r="H2" s="276"/>
      <c r="I2" s="276"/>
      <c r="J2" s="276"/>
      <c r="K2" s="276"/>
      <c r="L2" s="276"/>
      <c r="M2" s="276"/>
      <c r="N2" s="276"/>
      <c r="O2" s="276"/>
      <c r="P2" s="276"/>
      <c r="Q2" s="276"/>
      <c r="R2" s="339" t="s">
        <v>66</v>
      </c>
      <c r="S2" s="340"/>
      <c r="T2" s="340"/>
      <c r="U2" s="340"/>
      <c r="V2" s="340"/>
      <c r="W2" s="341"/>
    </row>
    <row r="3" spans="1:23" s="23" customFormat="1" ht="15" customHeight="1" x14ac:dyDescent="0.2">
      <c r="A3" s="267"/>
      <c r="B3" s="269"/>
      <c r="C3" s="247"/>
      <c r="D3" s="271"/>
      <c r="E3" s="277"/>
      <c r="F3" s="278"/>
      <c r="G3" s="278"/>
      <c r="H3" s="278"/>
      <c r="I3" s="278"/>
      <c r="J3" s="278"/>
      <c r="K3" s="278"/>
      <c r="L3" s="278"/>
      <c r="M3" s="278"/>
      <c r="N3" s="278"/>
      <c r="O3" s="278"/>
      <c r="P3" s="278"/>
      <c r="Q3" s="278"/>
      <c r="R3" s="342"/>
      <c r="S3" s="278"/>
      <c r="T3" s="278"/>
      <c r="U3" s="278"/>
      <c r="V3" s="278"/>
      <c r="W3" s="343"/>
    </row>
    <row r="4" spans="1:23" s="23" customFormat="1" ht="15" customHeight="1" x14ac:dyDescent="0.2">
      <c r="A4" s="267"/>
      <c r="B4" s="269"/>
      <c r="C4" s="247"/>
      <c r="D4" s="271"/>
      <c r="E4" s="277"/>
      <c r="F4" s="278"/>
      <c r="G4" s="278"/>
      <c r="H4" s="278"/>
      <c r="I4" s="278"/>
      <c r="J4" s="278"/>
      <c r="K4" s="278"/>
      <c r="L4" s="278"/>
      <c r="M4" s="278"/>
      <c r="N4" s="278"/>
      <c r="O4" s="278"/>
      <c r="P4" s="278"/>
      <c r="Q4" s="278"/>
      <c r="R4" s="342"/>
      <c r="S4" s="278"/>
      <c r="T4" s="278"/>
      <c r="U4" s="278"/>
      <c r="V4" s="278"/>
      <c r="W4" s="343"/>
    </row>
    <row r="5" spans="1:23" s="23" customFormat="1" ht="15" customHeight="1" x14ac:dyDescent="0.2">
      <c r="A5" s="267"/>
      <c r="B5" s="269"/>
      <c r="C5" s="247"/>
      <c r="D5" s="271"/>
      <c r="E5" s="277"/>
      <c r="F5" s="278"/>
      <c r="G5" s="278"/>
      <c r="H5" s="278"/>
      <c r="I5" s="278"/>
      <c r="J5" s="278"/>
      <c r="K5" s="278"/>
      <c r="L5" s="278"/>
      <c r="M5" s="278"/>
      <c r="N5" s="278"/>
      <c r="O5" s="278"/>
      <c r="P5" s="278"/>
      <c r="Q5" s="278"/>
      <c r="R5" s="342"/>
      <c r="S5" s="278"/>
      <c r="T5" s="278"/>
      <c r="U5" s="278"/>
      <c r="V5" s="278"/>
      <c r="W5" s="343"/>
    </row>
    <row r="6" spans="1:23" s="23" customFormat="1" ht="15" customHeight="1" x14ac:dyDescent="0.2">
      <c r="A6" s="267"/>
      <c r="B6" s="269"/>
      <c r="C6" s="247"/>
      <c r="D6" s="271"/>
      <c r="E6" s="277"/>
      <c r="F6" s="278"/>
      <c r="G6" s="278"/>
      <c r="H6" s="278"/>
      <c r="I6" s="278"/>
      <c r="J6" s="278"/>
      <c r="K6" s="278"/>
      <c r="L6" s="278"/>
      <c r="M6" s="278"/>
      <c r="N6" s="278"/>
      <c r="O6" s="278"/>
      <c r="P6" s="278"/>
      <c r="Q6" s="278"/>
      <c r="R6" s="342"/>
      <c r="S6" s="278"/>
      <c r="T6" s="278"/>
      <c r="U6" s="278"/>
      <c r="V6" s="278"/>
      <c r="W6" s="343"/>
    </row>
    <row r="7" spans="1:23" s="23" customFormat="1" ht="15" customHeight="1" x14ac:dyDescent="0.2">
      <c r="A7" s="267"/>
      <c r="B7" s="269"/>
      <c r="C7" s="247"/>
      <c r="D7" s="271"/>
      <c r="E7" s="277"/>
      <c r="F7" s="278"/>
      <c r="G7" s="278"/>
      <c r="H7" s="278"/>
      <c r="I7" s="278"/>
      <c r="J7" s="278"/>
      <c r="K7" s="278"/>
      <c r="L7" s="278"/>
      <c r="M7" s="278"/>
      <c r="N7" s="278"/>
      <c r="O7" s="278"/>
      <c r="P7" s="278"/>
      <c r="Q7" s="278"/>
      <c r="R7" s="342"/>
      <c r="S7" s="278"/>
      <c r="T7" s="278"/>
      <c r="U7" s="278"/>
      <c r="V7" s="278"/>
      <c r="W7" s="343"/>
    </row>
    <row r="8" spans="1:23" s="23" customFormat="1" ht="15" customHeight="1" x14ac:dyDescent="0.2">
      <c r="A8" s="267"/>
      <c r="B8" s="269"/>
      <c r="C8" s="247"/>
      <c r="D8" s="271"/>
      <c r="E8" s="277"/>
      <c r="F8" s="278"/>
      <c r="G8" s="278"/>
      <c r="H8" s="278"/>
      <c r="I8" s="278"/>
      <c r="J8" s="278"/>
      <c r="K8" s="278"/>
      <c r="L8" s="278"/>
      <c r="M8" s="278"/>
      <c r="N8" s="278"/>
      <c r="O8" s="278"/>
      <c r="P8" s="278"/>
      <c r="Q8" s="278"/>
      <c r="R8" s="342"/>
      <c r="S8" s="278"/>
      <c r="T8" s="278"/>
      <c r="U8" s="278"/>
      <c r="V8" s="278"/>
      <c r="W8" s="343"/>
    </row>
    <row r="9" spans="1:23" s="23" customFormat="1" ht="15.75" customHeight="1" thickBot="1" x14ac:dyDescent="0.25">
      <c r="A9" s="267"/>
      <c r="B9" s="269"/>
      <c r="C9" s="247"/>
      <c r="D9" s="271"/>
      <c r="E9" s="279"/>
      <c r="F9" s="280"/>
      <c r="G9" s="280"/>
      <c r="H9" s="280"/>
      <c r="I9" s="280"/>
      <c r="J9" s="280"/>
      <c r="K9" s="280"/>
      <c r="L9" s="280"/>
      <c r="M9" s="280"/>
      <c r="N9" s="280"/>
      <c r="O9" s="280"/>
      <c r="P9" s="280"/>
      <c r="Q9" s="280"/>
      <c r="R9" s="344"/>
      <c r="S9" s="345"/>
      <c r="T9" s="345"/>
      <c r="U9" s="345"/>
      <c r="V9" s="345"/>
      <c r="W9" s="346"/>
    </row>
    <row r="10" spans="1:23" s="23" customFormat="1" ht="57.75" customHeight="1" thickTop="1" thickBot="1" x14ac:dyDescent="0.25">
      <c r="A10" s="268"/>
      <c r="B10" s="248"/>
      <c r="C10" s="247"/>
      <c r="D10" s="272"/>
      <c r="E10" s="284" t="s">
        <v>112</v>
      </c>
      <c r="F10" s="284"/>
      <c r="G10" s="284"/>
      <c r="H10" s="284"/>
      <c r="I10" s="284"/>
      <c r="J10" s="284"/>
      <c r="K10" s="284"/>
      <c r="L10" s="284"/>
      <c r="M10" s="284"/>
      <c r="N10" s="284"/>
      <c r="O10" s="284"/>
      <c r="P10" s="284"/>
      <c r="Q10" s="284"/>
      <c r="R10" s="347" t="s">
        <v>113</v>
      </c>
      <c r="S10" s="348"/>
      <c r="T10" s="348"/>
      <c r="U10" s="348"/>
      <c r="V10" s="348"/>
      <c r="W10" s="349"/>
    </row>
    <row r="11" spans="1:23" s="23" customFormat="1" ht="33.75" thickTop="1" thickBot="1" x14ac:dyDescent="0.25">
      <c r="A11" s="24"/>
      <c r="B11" s="24"/>
      <c r="C11" s="248"/>
      <c r="D11" s="25" t="s">
        <v>68</v>
      </c>
      <c r="E11" s="26" t="s">
        <v>74</v>
      </c>
      <c r="F11" s="26" t="s">
        <v>75</v>
      </c>
      <c r="G11" s="26" t="s">
        <v>76</v>
      </c>
      <c r="H11" s="26" t="s">
        <v>77</v>
      </c>
      <c r="I11" s="26" t="s">
        <v>78</v>
      </c>
      <c r="J11" s="26" t="s">
        <v>79</v>
      </c>
      <c r="K11" s="26" t="s">
        <v>80</v>
      </c>
      <c r="L11" s="26" t="s">
        <v>81</v>
      </c>
      <c r="M11" s="26" t="s">
        <v>82</v>
      </c>
      <c r="N11" s="26" t="s">
        <v>83</v>
      </c>
      <c r="O11" s="26" t="s">
        <v>84</v>
      </c>
      <c r="P11" s="26" t="s">
        <v>85</v>
      </c>
      <c r="Q11" s="26" t="s">
        <v>86</v>
      </c>
      <c r="R11" s="26" t="s">
        <v>99</v>
      </c>
      <c r="S11" s="48" t="s">
        <v>100</v>
      </c>
      <c r="T11" s="26" t="s">
        <v>69</v>
      </c>
      <c r="U11" s="48" t="s">
        <v>114</v>
      </c>
      <c r="V11" s="48" t="s">
        <v>102</v>
      </c>
      <c r="W11" s="102" t="s">
        <v>70</v>
      </c>
    </row>
    <row r="12" spans="1:23" ht="15" thickBot="1" x14ac:dyDescent="0.25">
      <c r="A12" s="70" t="s">
        <v>210</v>
      </c>
      <c r="B12" s="71" t="s">
        <v>211</v>
      </c>
      <c r="C12" s="33"/>
      <c r="D12" s="28"/>
      <c r="E12" s="204">
        <f>IFERROR(VLOOKUP($B12,[1]NUM9!$H$3:$P$167,2,FALSE),0)</f>
        <v>4</v>
      </c>
      <c r="F12" s="204">
        <f>IFERROR(VLOOKUP($B12,[1]NUM9!$H$3:$P$167,3,FALSE),0)</f>
        <v>2</v>
      </c>
      <c r="G12" s="204">
        <f>IFERROR(VLOOKUP($B12,[1]NUM9!$H$3:$P$167,4,FALSE),0)</f>
        <v>1</v>
      </c>
      <c r="H12" s="204">
        <f>IFERROR(VLOOKUP($B12,[1]NUM9!$H$3:$P$167,5,FALSE),0)</f>
        <v>1</v>
      </c>
      <c r="I12" s="204">
        <f>IFERROR(VLOOKUP($B12,[1]NUM9!$H$3:$P$167,6,FALSE),0)</f>
        <v>3</v>
      </c>
      <c r="J12" s="204">
        <f>IFERROR(VLOOKUP($B12,[1]NUM9!$H$3:$P$167,7,FALSE),0)</f>
        <v>4</v>
      </c>
      <c r="K12" s="204">
        <f>IFERROR(VLOOKUP($B12,[1]NUM9!$H$3:$P$167,8,FALSE),0)</f>
        <v>1</v>
      </c>
      <c r="L12" s="50"/>
      <c r="M12" s="50"/>
      <c r="N12" s="50"/>
      <c r="O12" s="50"/>
      <c r="P12" s="107"/>
      <c r="Q12" s="103">
        <f t="shared" ref="Q12:Q15" si="0">SUM(E12:P12)</f>
        <v>16</v>
      </c>
      <c r="R12" s="72">
        <f>IFERROR(VLOOKUP($B12,[2]DEN9!$H$3:$J$158,2,FALSE),0)</f>
        <v>26</v>
      </c>
      <c r="S12" s="104">
        <f>IFERROR(VLOOKUP($B12,[2]DEN9!$H$3:$J$158,2,FALSE),0)</f>
        <v>26</v>
      </c>
      <c r="T12" s="103">
        <f>IFERROR(VLOOKUP($B12,[1]DEN9!$H$3:$J$173,2,FALSE),0)</f>
        <v>33</v>
      </c>
      <c r="U12" s="105"/>
      <c r="V12" s="106"/>
      <c r="W12" s="108"/>
    </row>
    <row r="13" spans="1:23" ht="15" thickBot="1" x14ac:dyDescent="0.25">
      <c r="A13" s="70" t="s">
        <v>210</v>
      </c>
      <c r="B13" s="71" t="s">
        <v>212</v>
      </c>
      <c r="C13" s="28"/>
      <c r="D13" s="28"/>
      <c r="E13" s="204">
        <f>IFERROR(VLOOKUP($B13,[1]NUM9!$H$3:$P$167,2,FALSE),0)</f>
        <v>0</v>
      </c>
      <c r="F13" s="204">
        <f>IFERROR(VLOOKUP($B13,[1]NUM9!$H$3:$P$167,3,FALSE),0)</f>
        <v>0</v>
      </c>
      <c r="G13" s="204">
        <f>IFERROR(VLOOKUP($B13,[1]NUM9!$H$3:$P$167,4,FALSE),0)</f>
        <v>3</v>
      </c>
      <c r="H13" s="204">
        <f>IFERROR(VLOOKUP($B13,[1]NUM9!$H$3:$P$167,5,FALSE),0)</f>
        <v>0</v>
      </c>
      <c r="I13" s="204">
        <f>IFERROR(VLOOKUP($B13,[1]NUM9!$H$3:$P$167,6,FALSE),0)</f>
        <v>2</v>
      </c>
      <c r="J13" s="204">
        <f>IFERROR(VLOOKUP($B13,[1]NUM9!$H$3:$P$167,7,FALSE),0)</f>
        <v>1</v>
      </c>
      <c r="K13" s="204">
        <f>IFERROR(VLOOKUP($B13,[1]NUM9!$H$3:$P$167,8,FALSE),0)</f>
        <v>1</v>
      </c>
      <c r="L13" s="50"/>
      <c r="M13" s="50"/>
      <c r="N13" s="50"/>
      <c r="O13" s="50"/>
      <c r="P13" s="107"/>
      <c r="Q13" s="103">
        <f t="shared" si="0"/>
        <v>7</v>
      </c>
      <c r="R13" s="72">
        <f>IFERROR(VLOOKUP($B13,[2]DEN9!$H$3:$J$158,2,FALSE),0)</f>
        <v>14</v>
      </c>
      <c r="S13" s="104">
        <f>IFERROR(VLOOKUP($B13,[2]DEN9!$H$3:$J$158,2,FALSE),0)</f>
        <v>14</v>
      </c>
      <c r="T13" s="103">
        <f>IFERROR(VLOOKUP($B13,[1]DEN9!$H$3:$J$173,2,FALSE),0)</f>
        <v>15</v>
      </c>
      <c r="U13" s="105"/>
      <c r="V13" s="106"/>
      <c r="W13" s="108"/>
    </row>
    <row r="14" spans="1:23" ht="15" thickBot="1" x14ac:dyDescent="0.25">
      <c r="A14" s="70" t="s">
        <v>210</v>
      </c>
      <c r="B14" s="71" t="s">
        <v>213</v>
      </c>
      <c r="C14" s="28"/>
      <c r="D14" s="28"/>
      <c r="E14" s="204">
        <f>IFERROR(VLOOKUP($B14,[1]NUM9!$H$3:$P$167,2,FALSE),0)</f>
        <v>0</v>
      </c>
      <c r="F14" s="204">
        <f>IFERROR(VLOOKUP($B14,[1]NUM9!$H$3:$P$167,3,FALSE),0)</f>
        <v>0</v>
      </c>
      <c r="G14" s="204">
        <f>IFERROR(VLOOKUP($B14,[1]NUM9!$H$3:$P$167,4,FALSE),0)</f>
        <v>0</v>
      </c>
      <c r="H14" s="204">
        <f>IFERROR(VLOOKUP($B14,[1]NUM9!$H$3:$P$167,5,FALSE),0)</f>
        <v>1</v>
      </c>
      <c r="I14" s="204">
        <f>IFERROR(VLOOKUP($B14,[1]NUM9!$H$3:$P$167,6,FALSE),0)</f>
        <v>0</v>
      </c>
      <c r="J14" s="204">
        <f>IFERROR(VLOOKUP($B14,[1]NUM9!$H$3:$P$167,7,FALSE),0)</f>
        <v>1</v>
      </c>
      <c r="K14" s="204">
        <f>IFERROR(VLOOKUP($B14,[1]NUM9!$H$3:$P$167,8,FALSE),0)</f>
        <v>0</v>
      </c>
      <c r="L14" s="50"/>
      <c r="M14" s="50"/>
      <c r="N14" s="50"/>
      <c r="O14" s="50"/>
      <c r="P14" s="107"/>
      <c r="Q14" s="103">
        <f t="shared" si="0"/>
        <v>2</v>
      </c>
      <c r="R14" s="72">
        <f>IFERROR(VLOOKUP($B14,[2]DEN9!$H$3:$J$158,2,FALSE),0)</f>
        <v>2</v>
      </c>
      <c r="S14" s="104">
        <f>IFERROR(VLOOKUP($B14,[2]DEN9!$H$3:$J$158,2,FALSE),0)</f>
        <v>2</v>
      </c>
      <c r="T14" s="103">
        <f>IFERROR(VLOOKUP($B14,[1]DEN9!$H$3:$J$173,2,FALSE),0)</f>
        <v>6</v>
      </c>
      <c r="U14" s="105"/>
      <c r="V14" s="106"/>
      <c r="W14" s="108"/>
    </row>
    <row r="15" spans="1:23" ht="15" thickBot="1" x14ac:dyDescent="0.25">
      <c r="A15" s="70" t="s">
        <v>210</v>
      </c>
      <c r="B15" s="71" t="s">
        <v>214</v>
      </c>
      <c r="C15" s="28"/>
      <c r="D15" s="28"/>
      <c r="E15" s="204">
        <f>IFERROR(VLOOKUP($B15,[1]NUM9!$H$3:$P$167,2,FALSE),0)</f>
        <v>0</v>
      </c>
      <c r="F15" s="204">
        <f>IFERROR(VLOOKUP($B15,[1]NUM9!$H$3:$P$167,3,FALSE),0)</f>
        <v>0</v>
      </c>
      <c r="G15" s="204">
        <f>IFERROR(VLOOKUP($B15,[1]NUM9!$H$3:$P$167,4,FALSE),0)</f>
        <v>2</v>
      </c>
      <c r="H15" s="204">
        <f>IFERROR(VLOOKUP($B15,[1]NUM9!$H$3:$P$167,5,FALSE),0)</f>
        <v>0</v>
      </c>
      <c r="I15" s="204">
        <f>IFERROR(VLOOKUP($B15,[1]NUM9!$H$3:$P$167,6,FALSE),0)</f>
        <v>1</v>
      </c>
      <c r="J15" s="204">
        <f>IFERROR(VLOOKUP($B15,[1]NUM9!$H$3:$P$167,7,FALSE),0)</f>
        <v>0</v>
      </c>
      <c r="K15" s="204">
        <f>IFERROR(VLOOKUP($B15,[1]NUM9!$H$3:$P$167,8,FALSE),0)</f>
        <v>0</v>
      </c>
      <c r="L15" s="50"/>
      <c r="M15" s="50"/>
      <c r="N15" s="50"/>
      <c r="O15" s="50"/>
      <c r="P15" s="107"/>
      <c r="Q15" s="103">
        <f t="shared" si="0"/>
        <v>3</v>
      </c>
      <c r="R15" s="72">
        <f>IFERROR(VLOOKUP($B15,[2]DEN9!$H$3:$J$158,2,FALSE),0)</f>
        <v>18</v>
      </c>
      <c r="S15" s="104">
        <f>IFERROR(VLOOKUP($B15,[2]DEN9!$H$3:$J$158,2,FALSE),0)</f>
        <v>18</v>
      </c>
      <c r="T15" s="103">
        <f>IFERROR(VLOOKUP($B15,[1]DEN9!$H$3:$J$173,2,FALSE),0)</f>
        <v>8</v>
      </c>
      <c r="U15" s="105"/>
      <c r="V15" s="106"/>
      <c r="W15" s="108"/>
    </row>
    <row r="16" spans="1:23" s="39" customFormat="1" ht="13.5" thickBot="1" x14ac:dyDescent="0.25">
      <c r="A16" s="240" t="s">
        <v>215</v>
      </c>
      <c r="B16" s="241"/>
      <c r="C16" s="34">
        <f>+D16/Metas!O45</f>
        <v>0.96087851750171593</v>
      </c>
      <c r="D16" s="35">
        <f>+Q16/T16</f>
        <v>0.45161290322580644</v>
      </c>
      <c r="E16" s="121">
        <f>SUM(E12:E15)</f>
        <v>4</v>
      </c>
      <c r="F16" s="121">
        <f t="shared" ref="F16:W16" si="1">SUM(F12:F15)</f>
        <v>2</v>
      </c>
      <c r="G16" s="121">
        <f t="shared" si="1"/>
        <v>6</v>
      </c>
      <c r="H16" s="121">
        <f t="shared" si="1"/>
        <v>2</v>
      </c>
      <c r="I16" s="121">
        <f t="shared" si="1"/>
        <v>6</v>
      </c>
      <c r="J16" s="121">
        <f t="shared" si="1"/>
        <v>6</v>
      </c>
      <c r="K16" s="121">
        <f t="shared" si="1"/>
        <v>2</v>
      </c>
      <c r="L16" s="121">
        <f t="shared" si="1"/>
        <v>0</v>
      </c>
      <c r="M16" s="121">
        <f t="shared" si="1"/>
        <v>0</v>
      </c>
      <c r="N16" s="121">
        <f t="shared" si="1"/>
        <v>0</v>
      </c>
      <c r="O16" s="121">
        <f t="shared" si="1"/>
        <v>0</v>
      </c>
      <c r="P16" s="121">
        <f t="shared" si="1"/>
        <v>0</v>
      </c>
      <c r="Q16" s="174">
        <f t="shared" si="1"/>
        <v>28</v>
      </c>
      <c r="R16" s="38">
        <f t="shared" si="1"/>
        <v>60</v>
      </c>
      <c r="S16" s="38">
        <f t="shared" si="1"/>
        <v>60</v>
      </c>
      <c r="T16" s="38">
        <f t="shared" si="1"/>
        <v>62</v>
      </c>
      <c r="U16" s="38">
        <f t="shared" si="1"/>
        <v>0</v>
      </c>
      <c r="V16" s="38">
        <f t="shared" si="1"/>
        <v>0</v>
      </c>
      <c r="W16" s="38">
        <f t="shared" si="1"/>
        <v>0</v>
      </c>
    </row>
    <row r="17" spans="1:23" ht="15" thickBot="1" x14ac:dyDescent="0.25">
      <c r="A17" s="70" t="s">
        <v>216</v>
      </c>
      <c r="B17" s="71" t="s">
        <v>217</v>
      </c>
      <c r="C17" s="28"/>
      <c r="D17" s="28"/>
      <c r="E17" s="204">
        <f>IFERROR(VLOOKUP($B17,[1]NUM9!$H$3:$P$167,2,FALSE),0)</f>
        <v>3</v>
      </c>
      <c r="F17" s="204">
        <f>IFERROR(VLOOKUP($B17,[1]NUM9!$H$3:$P$167,3,FALSE),0)</f>
        <v>2</v>
      </c>
      <c r="G17" s="204">
        <f>IFERROR(VLOOKUP($B17,[1]NUM9!$H$3:$P$167,4,FALSE),0)</f>
        <v>1</v>
      </c>
      <c r="H17" s="204">
        <f>IFERROR(VLOOKUP($B17,[1]NUM9!$H$3:$P$167,5,FALSE),0)</f>
        <v>0</v>
      </c>
      <c r="I17" s="204">
        <f>IFERROR(VLOOKUP($B17,[1]NUM9!$H$3:$P$167,6,FALSE),0)</f>
        <v>1</v>
      </c>
      <c r="J17" s="204">
        <f>IFERROR(VLOOKUP($B17,[1]NUM9!$H$3:$P$167,7,FALSE),0)</f>
        <v>1</v>
      </c>
      <c r="K17" s="204">
        <f>IFERROR(VLOOKUP($B17,[1]NUM9!$H$3:$P$167,8,FALSE),0)</f>
        <v>5</v>
      </c>
      <c r="L17" s="40"/>
      <c r="M17" s="40"/>
      <c r="N17" s="40"/>
      <c r="O17" s="40"/>
      <c r="P17" s="32"/>
      <c r="Q17" s="103">
        <f t="shared" ref="Q17:Q20" si="2">SUM(E17:P17)</f>
        <v>13</v>
      </c>
      <c r="R17" s="72">
        <f>IFERROR(VLOOKUP($B17,[2]DEN9!$H$3:$J$158,2,FALSE),0)</f>
        <v>16</v>
      </c>
      <c r="S17" s="104">
        <f>IFERROR(VLOOKUP($B17,[2]DEN9!$H$3:$J$158,2,FALSE),0)</f>
        <v>16</v>
      </c>
      <c r="T17" s="103">
        <f>IFERROR(VLOOKUP($B17,[1]DEN9!$H$3:$J$173,2,FALSE),0)</f>
        <v>16</v>
      </c>
      <c r="U17" s="105"/>
      <c r="V17" s="105"/>
      <c r="W17" s="108"/>
    </row>
    <row r="18" spans="1:23" ht="15" thickBot="1" x14ac:dyDescent="0.25">
      <c r="A18" s="70" t="s">
        <v>216</v>
      </c>
      <c r="B18" s="71" t="s">
        <v>218</v>
      </c>
      <c r="C18" s="28"/>
      <c r="D18" s="28"/>
      <c r="E18" s="204">
        <f>IFERROR(VLOOKUP($B18,[1]NUM9!$H$3:$P$167,2,FALSE),0)</f>
        <v>0</v>
      </c>
      <c r="F18" s="204">
        <f>IFERROR(VLOOKUP($B18,[1]NUM9!$H$3:$P$167,3,FALSE),0)</f>
        <v>1</v>
      </c>
      <c r="G18" s="204">
        <f>IFERROR(VLOOKUP($B18,[1]NUM9!$H$3:$P$167,4,FALSE),0)</f>
        <v>0</v>
      </c>
      <c r="H18" s="204">
        <f>IFERROR(VLOOKUP($B18,[1]NUM9!$H$3:$P$167,5,FALSE),0)</f>
        <v>0</v>
      </c>
      <c r="I18" s="204">
        <f>IFERROR(VLOOKUP($B18,[1]NUM9!$H$3:$P$167,6,FALSE),0)</f>
        <v>1</v>
      </c>
      <c r="J18" s="204">
        <f>IFERROR(VLOOKUP($B18,[1]NUM9!$H$3:$P$167,7,FALSE),0)</f>
        <v>0</v>
      </c>
      <c r="K18" s="204">
        <f>IFERROR(VLOOKUP($B18,[1]NUM9!$H$3:$P$167,8,FALSE),0)</f>
        <v>1</v>
      </c>
      <c r="L18" s="40"/>
      <c r="M18" s="40"/>
      <c r="N18" s="40"/>
      <c r="O18" s="40"/>
      <c r="P18" s="32"/>
      <c r="Q18" s="103">
        <f t="shared" si="2"/>
        <v>3</v>
      </c>
      <c r="R18" s="72">
        <f>IFERROR(VLOOKUP($B18,[2]DEN9!$H$3:$J$158,2,FALSE),0)</f>
        <v>7</v>
      </c>
      <c r="S18" s="104">
        <f>IFERROR(VLOOKUP($B18,[2]DEN9!$H$3:$J$158,2,FALSE),0)</f>
        <v>7</v>
      </c>
      <c r="T18" s="103">
        <f>IFERROR(VLOOKUP($B18,[1]DEN9!$H$3:$J$173,2,FALSE),0)</f>
        <v>8</v>
      </c>
      <c r="U18" s="105"/>
      <c r="V18" s="105"/>
      <c r="W18" s="108"/>
    </row>
    <row r="19" spans="1:23" ht="15" thickBot="1" x14ac:dyDescent="0.25">
      <c r="A19" s="70" t="s">
        <v>216</v>
      </c>
      <c r="B19" s="71" t="s">
        <v>219</v>
      </c>
      <c r="C19" s="28"/>
      <c r="D19" s="28"/>
      <c r="E19" s="204">
        <f>IFERROR(VLOOKUP($B19,[1]NUM9!$H$3:$P$167,2,FALSE),0)</f>
        <v>0</v>
      </c>
      <c r="F19" s="204">
        <f>IFERROR(VLOOKUP($B19,[1]NUM9!$H$3:$P$167,3,FALSE),0)</f>
        <v>0</v>
      </c>
      <c r="G19" s="204">
        <f>IFERROR(VLOOKUP($B19,[1]NUM9!$H$3:$P$167,4,FALSE),0)</f>
        <v>1</v>
      </c>
      <c r="H19" s="204">
        <f>IFERROR(VLOOKUP($B19,[1]NUM9!$H$3:$P$167,5,FALSE),0)</f>
        <v>0</v>
      </c>
      <c r="I19" s="204">
        <f>IFERROR(VLOOKUP($B19,[1]NUM9!$H$3:$P$167,6,FALSE),0)</f>
        <v>1</v>
      </c>
      <c r="J19" s="204">
        <f>IFERROR(VLOOKUP($B19,[1]NUM9!$H$3:$P$167,7,FALSE),0)</f>
        <v>1</v>
      </c>
      <c r="K19" s="204">
        <f>IFERROR(VLOOKUP($B19,[1]NUM9!$H$3:$P$167,8,FALSE),0)</f>
        <v>0</v>
      </c>
      <c r="L19" s="40"/>
      <c r="M19" s="40"/>
      <c r="N19" s="40"/>
      <c r="O19" s="40"/>
      <c r="P19" s="32"/>
      <c r="Q19" s="103">
        <f t="shared" si="2"/>
        <v>3</v>
      </c>
      <c r="R19" s="72">
        <f>IFERROR(VLOOKUP($B19,[2]DEN9!$H$3:$J$158,2,FALSE),0)</f>
        <v>9</v>
      </c>
      <c r="S19" s="104">
        <f>IFERROR(VLOOKUP($B19,[2]DEN9!$H$3:$J$158,2,FALSE),0)</f>
        <v>9</v>
      </c>
      <c r="T19" s="103">
        <f>IFERROR(VLOOKUP($B19,[1]DEN9!$H$3:$J$173,2,FALSE),0)</f>
        <v>6</v>
      </c>
      <c r="U19" s="105"/>
      <c r="V19" s="105"/>
      <c r="W19" s="108"/>
    </row>
    <row r="20" spans="1:23" ht="15" thickBot="1" x14ac:dyDescent="0.25">
      <c r="A20" s="70" t="s">
        <v>216</v>
      </c>
      <c r="B20" s="71" t="s">
        <v>220</v>
      </c>
      <c r="C20" s="28"/>
      <c r="D20" s="28"/>
      <c r="E20" s="204">
        <f>IFERROR(VLOOKUP($B20,[1]NUM9!$H$3:$P$167,2,FALSE),0)</f>
        <v>0</v>
      </c>
      <c r="F20" s="204">
        <f>IFERROR(VLOOKUP($B20,[1]NUM9!$H$3:$P$167,3,FALSE),0)</f>
        <v>0</v>
      </c>
      <c r="G20" s="204">
        <f>IFERROR(VLOOKUP($B20,[1]NUM9!$H$3:$P$167,4,FALSE),0)</f>
        <v>3</v>
      </c>
      <c r="H20" s="204">
        <f>IFERROR(VLOOKUP($B20,[1]NUM9!$H$3:$P$167,5,FALSE),0)</f>
        <v>0</v>
      </c>
      <c r="I20" s="204">
        <f>IFERROR(VLOOKUP($B20,[1]NUM9!$H$3:$P$167,6,FALSE),0)</f>
        <v>0</v>
      </c>
      <c r="J20" s="204">
        <f>IFERROR(VLOOKUP($B20,[1]NUM9!$H$3:$P$167,7,FALSE),0)</f>
        <v>1</v>
      </c>
      <c r="K20" s="204">
        <f>IFERROR(VLOOKUP($B20,[1]NUM9!$H$3:$P$167,8,FALSE),0)</f>
        <v>1</v>
      </c>
      <c r="L20" s="40"/>
      <c r="M20" s="40"/>
      <c r="N20" s="40"/>
      <c r="O20" s="40"/>
      <c r="P20" s="32"/>
      <c r="Q20" s="103">
        <f t="shared" si="2"/>
        <v>5</v>
      </c>
      <c r="R20" s="72">
        <f>IFERROR(VLOOKUP($B20,[2]DEN9!$H$3:$J$158,2,FALSE),0)</f>
        <v>17</v>
      </c>
      <c r="S20" s="104">
        <f>IFERROR(VLOOKUP($B20,[2]DEN9!$H$3:$J$158,2,FALSE),0)</f>
        <v>17</v>
      </c>
      <c r="T20" s="103">
        <f>IFERROR(VLOOKUP($B20,[1]DEN9!$H$3:$J$173,2,FALSE),0)</f>
        <v>19</v>
      </c>
      <c r="U20" s="105"/>
      <c r="V20" s="105"/>
      <c r="W20" s="108"/>
    </row>
    <row r="21" spans="1:23" s="39" customFormat="1" ht="13.5" thickBot="1" x14ac:dyDescent="0.25">
      <c r="A21" s="240" t="s">
        <v>221</v>
      </c>
      <c r="B21" s="241"/>
      <c r="C21" s="34">
        <f>+D21/Metas!O44</f>
        <v>1.0421189752496745</v>
      </c>
      <c r="D21" s="195">
        <f>+Q21/T21</f>
        <v>0.48979591836734693</v>
      </c>
      <c r="E21" s="38">
        <f t="shared" ref="E21:W21" si="3">SUM(E17:E20)</f>
        <v>3</v>
      </c>
      <c r="F21" s="38">
        <f t="shared" si="3"/>
        <v>3</v>
      </c>
      <c r="G21" s="38">
        <f t="shared" si="3"/>
        <v>5</v>
      </c>
      <c r="H21" s="38">
        <f t="shared" si="3"/>
        <v>0</v>
      </c>
      <c r="I21" s="38">
        <f t="shared" si="3"/>
        <v>3</v>
      </c>
      <c r="J21" s="38">
        <f t="shared" si="3"/>
        <v>3</v>
      </c>
      <c r="K21" s="38">
        <f t="shared" si="3"/>
        <v>7</v>
      </c>
      <c r="L21" s="38">
        <f t="shared" si="3"/>
        <v>0</v>
      </c>
      <c r="M21" s="38">
        <f t="shared" si="3"/>
        <v>0</v>
      </c>
      <c r="N21" s="38">
        <f t="shared" si="3"/>
        <v>0</v>
      </c>
      <c r="O21" s="38">
        <f t="shared" si="3"/>
        <v>0</v>
      </c>
      <c r="P21" s="38">
        <f t="shared" si="3"/>
        <v>0</v>
      </c>
      <c r="Q21" s="38">
        <f t="shared" si="3"/>
        <v>24</v>
      </c>
      <c r="R21" s="38">
        <f t="shared" si="3"/>
        <v>49</v>
      </c>
      <c r="S21" s="38">
        <f t="shared" si="3"/>
        <v>49</v>
      </c>
      <c r="T21" s="38">
        <f t="shared" si="3"/>
        <v>49</v>
      </c>
      <c r="U21" s="38">
        <f t="shared" si="3"/>
        <v>0</v>
      </c>
      <c r="V21" s="38">
        <f t="shared" si="3"/>
        <v>0</v>
      </c>
      <c r="W21" s="38">
        <f t="shared" si="3"/>
        <v>0</v>
      </c>
    </row>
    <row r="22" spans="1:23" s="27" customFormat="1" x14ac:dyDescent="0.2">
      <c r="B22" s="41" t="s">
        <v>209</v>
      </c>
      <c r="C22" s="42"/>
      <c r="D22" s="43"/>
      <c r="E22" s="176">
        <f>+E16+E21</f>
        <v>7</v>
      </c>
      <c r="F22" s="176">
        <f t="shared" ref="F22:W22" si="4">+F16+F21</f>
        <v>5</v>
      </c>
      <c r="G22" s="176">
        <f t="shared" si="4"/>
        <v>11</v>
      </c>
      <c r="H22" s="176">
        <f t="shared" si="4"/>
        <v>2</v>
      </c>
      <c r="I22" s="176">
        <f t="shared" si="4"/>
        <v>9</v>
      </c>
      <c r="J22" s="176">
        <f t="shared" si="4"/>
        <v>9</v>
      </c>
      <c r="K22" s="176">
        <f t="shared" si="4"/>
        <v>9</v>
      </c>
      <c r="L22" s="176">
        <f t="shared" si="4"/>
        <v>0</v>
      </c>
      <c r="M22" s="176">
        <f t="shared" si="4"/>
        <v>0</v>
      </c>
      <c r="N22" s="176">
        <f t="shared" si="4"/>
        <v>0</v>
      </c>
      <c r="O22" s="176">
        <f t="shared" si="4"/>
        <v>0</v>
      </c>
      <c r="P22" s="176">
        <f t="shared" si="4"/>
        <v>0</v>
      </c>
      <c r="Q22" s="176">
        <f t="shared" si="4"/>
        <v>52</v>
      </c>
      <c r="R22" s="176">
        <f t="shared" si="4"/>
        <v>109</v>
      </c>
      <c r="S22" s="176">
        <f t="shared" si="4"/>
        <v>109</v>
      </c>
      <c r="T22" s="176">
        <f t="shared" si="4"/>
        <v>111</v>
      </c>
      <c r="U22" s="176">
        <f t="shared" si="4"/>
        <v>0</v>
      </c>
      <c r="V22" s="176">
        <f t="shared" si="4"/>
        <v>0</v>
      </c>
      <c r="W22" s="176">
        <f t="shared" si="4"/>
        <v>0</v>
      </c>
    </row>
    <row r="23" spans="1:23" x14ac:dyDescent="0.2">
      <c r="C23" s="45"/>
      <c r="D23" s="46"/>
    </row>
  </sheetData>
  <mergeCells count="11">
    <mergeCell ref="D1:D10"/>
    <mergeCell ref="E1:W1"/>
    <mergeCell ref="E2:Q9"/>
    <mergeCell ref="R2:W9"/>
    <mergeCell ref="E10:Q10"/>
    <mergeCell ref="R10:W10"/>
    <mergeCell ref="A16:B16"/>
    <mergeCell ref="A21:B21"/>
    <mergeCell ref="A1:A10"/>
    <mergeCell ref="B1:B10"/>
    <mergeCell ref="C1:C1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S25"/>
  <sheetViews>
    <sheetView zoomScale="90" zoomScaleNormal="90" workbookViewId="0">
      <pane xSplit="2" ySplit="11" topLeftCell="C12" activePane="bottomRight" state="frozen"/>
      <selection activeCell="C16" sqref="C16"/>
      <selection pane="topRight" activeCell="C16" sqref="C16"/>
      <selection pane="bottomLeft" activeCell="C16" sqref="C16"/>
      <selection pane="bottomRight" activeCell="C12" sqref="C12"/>
    </sheetView>
  </sheetViews>
  <sheetFormatPr baseColWidth="10" defaultRowHeight="14.25" x14ac:dyDescent="0.2"/>
  <cols>
    <col min="1" max="1" width="24.28515625" style="27" bestFit="1" customWidth="1"/>
    <col min="2" max="2" width="36.7109375" style="27" bestFit="1" customWidth="1"/>
    <col min="3" max="3" width="14.42578125" style="31" customWidth="1"/>
    <col min="4" max="4" width="14.140625" style="31" customWidth="1"/>
    <col min="5" max="6" width="8.42578125" style="47" bestFit="1" customWidth="1"/>
    <col min="7" max="16" width="9.7109375" style="31" bestFit="1" customWidth="1"/>
    <col min="17" max="17" width="11.7109375" style="31" bestFit="1" customWidth="1"/>
    <col min="18" max="16384" width="11.42578125" style="31"/>
  </cols>
  <sheetData>
    <row r="1" spans="1:19" s="23" customFormat="1" ht="73.5" customHeight="1" thickTop="1" thickBot="1" x14ac:dyDescent="0.25">
      <c r="A1" s="266" t="s">
        <v>0</v>
      </c>
      <c r="B1" s="246" t="s">
        <v>61</v>
      </c>
      <c r="C1" s="246" t="s">
        <v>62</v>
      </c>
      <c r="D1" s="270" t="s">
        <v>63</v>
      </c>
      <c r="E1" s="292" t="s">
        <v>115</v>
      </c>
      <c r="F1" s="293"/>
      <c r="G1" s="293"/>
      <c r="H1" s="293"/>
      <c r="I1" s="293"/>
      <c r="J1" s="293"/>
      <c r="K1" s="293"/>
      <c r="L1" s="293"/>
      <c r="M1" s="293"/>
      <c r="N1" s="293"/>
      <c r="O1" s="293"/>
      <c r="P1" s="293"/>
      <c r="Q1" s="293"/>
      <c r="R1" s="293"/>
      <c r="S1" s="294"/>
    </row>
    <row r="2" spans="1:19" s="23" customFormat="1" ht="15" customHeight="1" thickTop="1" x14ac:dyDescent="0.2">
      <c r="A2" s="267"/>
      <c r="B2" s="269"/>
      <c r="C2" s="247"/>
      <c r="D2" s="271"/>
      <c r="E2" s="317" t="s">
        <v>65</v>
      </c>
      <c r="F2" s="313"/>
      <c r="G2" s="313"/>
      <c r="H2" s="313"/>
      <c r="I2" s="313"/>
      <c r="J2" s="313"/>
      <c r="K2" s="313"/>
      <c r="L2" s="313"/>
      <c r="M2" s="313"/>
      <c r="N2" s="313"/>
      <c r="O2" s="313"/>
      <c r="P2" s="313"/>
      <c r="Q2" s="313"/>
      <c r="R2" s="295" t="s">
        <v>66</v>
      </c>
      <c r="S2" s="296"/>
    </row>
    <row r="3" spans="1:19" s="23" customFormat="1" ht="15" customHeight="1" x14ac:dyDescent="0.2">
      <c r="A3" s="267"/>
      <c r="B3" s="269"/>
      <c r="C3" s="247"/>
      <c r="D3" s="271"/>
      <c r="E3" s="317"/>
      <c r="F3" s="313"/>
      <c r="G3" s="313"/>
      <c r="H3" s="313"/>
      <c r="I3" s="313"/>
      <c r="J3" s="313"/>
      <c r="K3" s="313"/>
      <c r="L3" s="313"/>
      <c r="M3" s="313"/>
      <c r="N3" s="313"/>
      <c r="O3" s="313"/>
      <c r="P3" s="313"/>
      <c r="Q3" s="313"/>
      <c r="R3" s="295"/>
      <c r="S3" s="296"/>
    </row>
    <row r="4" spans="1:19" s="23" customFormat="1" ht="15" customHeight="1" x14ac:dyDescent="0.2">
      <c r="A4" s="267"/>
      <c r="B4" s="269"/>
      <c r="C4" s="247"/>
      <c r="D4" s="271"/>
      <c r="E4" s="317"/>
      <c r="F4" s="313"/>
      <c r="G4" s="313"/>
      <c r="H4" s="313"/>
      <c r="I4" s="313"/>
      <c r="J4" s="313"/>
      <c r="K4" s="313"/>
      <c r="L4" s="313"/>
      <c r="M4" s="313"/>
      <c r="N4" s="313"/>
      <c r="O4" s="313"/>
      <c r="P4" s="313"/>
      <c r="Q4" s="313"/>
      <c r="R4" s="295"/>
      <c r="S4" s="296"/>
    </row>
    <row r="5" spans="1:19" s="23" customFormat="1" ht="15" customHeight="1" x14ac:dyDescent="0.2">
      <c r="A5" s="267"/>
      <c r="B5" s="269"/>
      <c r="C5" s="247"/>
      <c r="D5" s="271"/>
      <c r="E5" s="317"/>
      <c r="F5" s="313"/>
      <c r="G5" s="313"/>
      <c r="H5" s="313"/>
      <c r="I5" s="313"/>
      <c r="J5" s="313"/>
      <c r="K5" s="313"/>
      <c r="L5" s="313"/>
      <c r="M5" s="313"/>
      <c r="N5" s="313"/>
      <c r="O5" s="313"/>
      <c r="P5" s="313"/>
      <c r="Q5" s="313"/>
      <c r="R5" s="295"/>
      <c r="S5" s="296"/>
    </row>
    <row r="6" spans="1:19" s="23" customFormat="1" ht="15" customHeight="1" x14ac:dyDescent="0.2">
      <c r="A6" s="267"/>
      <c r="B6" s="269"/>
      <c r="C6" s="247"/>
      <c r="D6" s="271"/>
      <c r="E6" s="317"/>
      <c r="F6" s="313"/>
      <c r="G6" s="313"/>
      <c r="H6" s="313"/>
      <c r="I6" s="313"/>
      <c r="J6" s="313"/>
      <c r="K6" s="313"/>
      <c r="L6" s="313"/>
      <c r="M6" s="313"/>
      <c r="N6" s="313"/>
      <c r="O6" s="313"/>
      <c r="P6" s="313"/>
      <c r="Q6" s="313"/>
      <c r="R6" s="295"/>
      <c r="S6" s="296"/>
    </row>
    <row r="7" spans="1:19" s="23" customFormat="1" ht="15" customHeight="1" x14ac:dyDescent="0.2">
      <c r="A7" s="267"/>
      <c r="B7" s="269"/>
      <c r="C7" s="247"/>
      <c r="D7" s="271"/>
      <c r="E7" s="317"/>
      <c r="F7" s="313"/>
      <c r="G7" s="313"/>
      <c r="H7" s="313"/>
      <c r="I7" s="313"/>
      <c r="J7" s="313"/>
      <c r="K7" s="313"/>
      <c r="L7" s="313"/>
      <c r="M7" s="313"/>
      <c r="N7" s="313"/>
      <c r="O7" s="313"/>
      <c r="P7" s="313"/>
      <c r="Q7" s="313"/>
      <c r="R7" s="295"/>
      <c r="S7" s="296"/>
    </row>
    <row r="8" spans="1:19" s="23" customFormat="1" ht="15" customHeight="1" x14ac:dyDescent="0.2">
      <c r="A8" s="267"/>
      <c r="B8" s="269"/>
      <c r="C8" s="247"/>
      <c r="D8" s="271"/>
      <c r="E8" s="317"/>
      <c r="F8" s="313"/>
      <c r="G8" s="313"/>
      <c r="H8" s="313"/>
      <c r="I8" s="313"/>
      <c r="J8" s="313"/>
      <c r="K8" s="313"/>
      <c r="L8" s="313"/>
      <c r="M8" s="313"/>
      <c r="N8" s="313"/>
      <c r="O8" s="313"/>
      <c r="P8" s="313"/>
      <c r="Q8" s="313"/>
      <c r="R8" s="295"/>
      <c r="S8" s="296"/>
    </row>
    <row r="9" spans="1:19" s="23" customFormat="1" ht="15.75" customHeight="1" thickBot="1" x14ac:dyDescent="0.25">
      <c r="A9" s="267"/>
      <c r="B9" s="269"/>
      <c r="C9" s="247"/>
      <c r="D9" s="271"/>
      <c r="E9" s="319"/>
      <c r="F9" s="314"/>
      <c r="G9" s="314"/>
      <c r="H9" s="314"/>
      <c r="I9" s="314"/>
      <c r="J9" s="314"/>
      <c r="K9" s="314"/>
      <c r="L9" s="314"/>
      <c r="M9" s="314"/>
      <c r="N9" s="314"/>
      <c r="O9" s="314"/>
      <c r="P9" s="314"/>
      <c r="Q9" s="314"/>
      <c r="R9" s="297"/>
      <c r="S9" s="298"/>
    </row>
    <row r="10" spans="1:19" s="23" customFormat="1" ht="57.75" customHeight="1" thickTop="1" thickBot="1" x14ac:dyDescent="0.25">
      <c r="A10" s="268"/>
      <c r="B10" s="248"/>
      <c r="C10" s="247"/>
      <c r="D10" s="272"/>
      <c r="E10" s="307" t="s">
        <v>116</v>
      </c>
      <c r="F10" s="307"/>
      <c r="G10" s="307"/>
      <c r="H10" s="307"/>
      <c r="I10" s="307"/>
      <c r="J10" s="307"/>
      <c r="K10" s="307"/>
      <c r="L10" s="307"/>
      <c r="M10" s="307"/>
      <c r="N10" s="307"/>
      <c r="O10" s="307"/>
      <c r="P10" s="307"/>
      <c r="Q10" s="307"/>
      <c r="R10" s="299" t="s">
        <v>230</v>
      </c>
      <c r="S10" s="300"/>
    </row>
    <row r="11" spans="1:19" s="23" customFormat="1" ht="33" thickBot="1" x14ac:dyDescent="0.25">
      <c r="A11" s="24"/>
      <c r="B11" s="24"/>
      <c r="C11" s="248"/>
      <c r="D11" s="25" t="s">
        <v>68</v>
      </c>
      <c r="E11" s="26" t="s">
        <v>74</v>
      </c>
      <c r="F11" s="26" t="s">
        <v>75</v>
      </c>
      <c r="G11" s="25" t="s">
        <v>76</v>
      </c>
      <c r="H11" s="25" t="s">
        <v>77</v>
      </c>
      <c r="I11" s="25" t="s">
        <v>78</v>
      </c>
      <c r="J11" s="25" t="s">
        <v>79</v>
      </c>
      <c r="K11" s="25" t="s">
        <v>80</v>
      </c>
      <c r="L11" s="25" t="s">
        <v>81</v>
      </c>
      <c r="M11" s="25" t="s">
        <v>82</v>
      </c>
      <c r="N11" s="25" t="s">
        <v>83</v>
      </c>
      <c r="O11" s="25" t="s">
        <v>84</v>
      </c>
      <c r="P11" s="25" t="s">
        <v>85</v>
      </c>
      <c r="Q11" s="69" t="s">
        <v>86</v>
      </c>
      <c r="R11" s="301"/>
      <c r="S11" s="302"/>
    </row>
    <row r="12" spans="1:19" ht="15" thickBot="1" x14ac:dyDescent="0.25">
      <c r="A12" s="70" t="s">
        <v>210</v>
      </c>
      <c r="B12" s="71" t="s">
        <v>211</v>
      </c>
      <c r="C12" s="33"/>
      <c r="D12" s="28"/>
      <c r="E12" s="204">
        <f>IFERROR(VLOOKUP($B12,[1]NUM10!$H$3:$P$100,2,FALSE),0)</f>
        <v>0</v>
      </c>
      <c r="F12" s="204">
        <f>IFERROR(VLOOKUP($B12,[1]NUM10!$H$3:$P$100,3,FALSE),0)</f>
        <v>0</v>
      </c>
      <c r="G12" s="204">
        <f>IFERROR(VLOOKUP($B12,[1]NUM10!$H$3:$P$100,4,FALSE),0)</f>
        <v>0</v>
      </c>
      <c r="H12" s="204">
        <f>IFERROR(VLOOKUP($B12,[1]NUM10!$H$3:$P$100,5,FALSE),0)</f>
        <v>0</v>
      </c>
      <c r="I12" s="204">
        <f>IFERROR(VLOOKUP($B12,[1]NUM10!$H$3:$P$100,6,FALSE),0)</f>
        <v>0</v>
      </c>
      <c r="J12" s="29">
        <f>IFERROR(VLOOKUP($B12,[1]NUM10!$H$3:$P$100,7,FALSE),0)</f>
        <v>0</v>
      </c>
      <c r="K12" s="29">
        <f>IFERROR(VLOOKUP($B12,[1]NUM10!$H$3:$P$100,8,FALSE),0)</f>
        <v>9</v>
      </c>
      <c r="L12" s="29"/>
      <c r="M12" s="29"/>
      <c r="N12" s="85"/>
      <c r="O12" s="85"/>
      <c r="Q12" s="103">
        <f>SUM(E12:P12)</f>
        <v>9</v>
      </c>
    </row>
    <row r="13" spans="1:19" ht="15" thickBot="1" x14ac:dyDescent="0.25">
      <c r="A13" s="70" t="s">
        <v>210</v>
      </c>
      <c r="B13" s="71" t="s">
        <v>212</v>
      </c>
      <c r="C13" s="28"/>
      <c r="D13" s="28"/>
      <c r="E13" s="204">
        <f>IFERROR(VLOOKUP($B13,[1]NUM10!$H$3:$P$100,2,FALSE),0)</f>
        <v>0</v>
      </c>
      <c r="F13" s="204">
        <f>IFERROR(VLOOKUP($B13,[1]NUM10!$H$3:$P$100,3,FALSE),0)</f>
        <v>0</v>
      </c>
      <c r="G13" s="204">
        <f>IFERROR(VLOOKUP($B13,[1]NUM10!$H$3:$P$100,4,FALSE),0)</f>
        <v>0</v>
      </c>
      <c r="H13" s="204">
        <f>IFERROR(VLOOKUP($B13,[1]NUM10!$H$3:$P$100,5,FALSE),0)</f>
        <v>0</v>
      </c>
      <c r="I13" s="204">
        <f>IFERROR(VLOOKUP($B13,[1]NUM10!$H$3:$P$100,6,FALSE),0)</f>
        <v>0</v>
      </c>
      <c r="J13" s="29">
        <f>IFERROR(VLOOKUP($B13,[1]NUM10!$H$3:$P$100,7,FALSE),0)</f>
        <v>0</v>
      </c>
      <c r="K13" s="29">
        <f>IFERROR(VLOOKUP($B13,[1]NUM10!$H$3:$P$100,8,FALSE),0)</f>
        <v>0</v>
      </c>
      <c r="L13" s="29"/>
      <c r="M13" s="29"/>
      <c r="N13" s="85"/>
      <c r="O13" s="85"/>
      <c r="Q13" s="103">
        <f t="shared" ref="Q13:Q15" si="0">SUM(E13:P13)</f>
        <v>0</v>
      </c>
    </row>
    <row r="14" spans="1:19" ht="15" thickBot="1" x14ac:dyDescent="0.25">
      <c r="A14" s="70" t="s">
        <v>210</v>
      </c>
      <c r="B14" s="71" t="s">
        <v>213</v>
      </c>
      <c r="C14" s="28"/>
      <c r="D14" s="28"/>
      <c r="E14" s="204">
        <f>IFERROR(VLOOKUP($B14,[1]NUM10!$H$3:$P$100,2,FALSE),0)</f>
        <v>0</v>
      </c>
      <c r="F14" s="204">
        <f>IFERROR(VLOOKUP($B14,[1]NUM10!$H$3:$P$100,3,FALSE),0)</f>
        <v>0</v>
      </c>
      <c r="G14" s="204">
        <f>IFERROR(VLOOKUP($B14,[1]NUM10!$H$3:$P$100,4,FALSE),0)</f>
        <v>0</v>
      </c>
      <c r="H14" s="204">
        <f>IFERROR(VLOOKUP($B14,[1]NUM10!$H$3:$P$100,5,FALSE),0)</f>
        <v>0</v>
      </c>
      <c r="I14" s="204">
        <f>IFERROR(VLOOKUP($B14,[1]NUM10!$H$3:$P$100,6,FALSE),0)</f>
        <v>0</v>
      </c>
      <c r="J14" s="29">
        <f>IFERROR(VLOOKUP($B14,[1]NUM10!$H$3:$P$100,7,FALSE),0)</f>
        <v>0</v>
      </c>
      <c r="K14" s="29">
        <f>IFERROR(VLOOKUP($B14,[1]NUM10!$H$3:$P$100,8,FALSE),0)</f>
        <v>0</v>
      </c>
      <c r="L14" s="29"/>
      <c r="M14" s="29"/>
      <c r="Q14" s="103">
        <f>SUM(E14:P14)</f>
        <v>0</v>
      </c>
    </row>
    <row r="15" spans="1:19" ht="15" thickBot="1" x14ac:dyDescent="0.25">
      <c r="A15" s="70" t="s">
        <v>210</v>
      </c>
      <c r="B15" s="71" t="s">
        <v>214</v>
      </c>
      <c r="C15" s="28"/>
      <c r="D15" s="28"/>
      <c r="E15" s="204">
        <f>IFERROR(VLOOKUP($B15,[1]NUM10!$H$3:$P$100,2,FALSE),0)</f>
        <v>0</v>
      </c>
      <c r="F15" s="204">
        <f>IFERROR(VLOOKUP($B15,[1]NUM10!$H$3:$P$100,3,FALSE),0)</f>
        <v>0</v>
      </c>
      <c r="G15" s="204">
        <f>IFERROR(VLOOKUP($B15,[1]NUM10!$H$3:$P$100,4,FALSE),0)</f>
        <v>0</v>
      </c>
      <c r="H15" s="204">
        <f>IFERROR(VLOOKUP($B15,[1]NUM10!$H$3:$P$100,5,FALSE),0)</f>
        <v>0</v>
      </c>
      <c r="I15" s="204">
        <f>IFERROR(VLOOKUP($B15,[1]NUM10!$H$3:$P$100,6,FALSE),0)</f>
        <v>0</v>
      </c>
      <c r="J15" s="29">
        <f>IFERROR(VLOOKUP($B15,[1]NUM10!$H$3:$P$100,7,FALSE),0)</f>
        <v>0</v>
      </c>
      <c r="K15" s="29">
        <f>IFERROR(VLOOKUP($B15,[1]NUM10!$H$3:$P$100,8,FALSE),0)</f>
        <v>0</v>
      </c>
      <c r="L15" s="29"/>
      <c r="M15" s="29"/>
      <c r="Q15" s="103">
        <f t="shared" si="0"/>
        <v>0</v>
      </c>
    </row>
    <row r="16" spans="1:19" s="57" customFormat="1" ht="15" thickBot="1" x14ac:dyDescent="0.25">
      <c r="A16" s="240" t="s">
        <v>215</v>
      </c>
      <c r="B16" s="241"/>
      <c r="C16" s="34">
        <f>+D16/Metas!P45</f>
        <v>0.47382635843384591</v>
      </c>
      <c r="D16" s="35">
        <f>+Q16/R16</f>
        <v>3.643724696356275E-2</v>
      </c>
      <c r="E16" s="36">
        <f t="shared" ref="E16:Q16" si="1">SUM(E12:E15)</f>
        <v>0</v>
      </c>
      <c r="F16" s="36">
        <f t="shared" si="1"/>
        <v>0</v>
      </c>
      <c r="G16" s="98">
        <f t="shared" si="1"/>
        <v>0</v>
      </c>
      <c r="H16" s="98">
        <f t="shared" si="1"/>
        <v>0</v>
      </c>
      <c r="I16" s="98">
        <f t="shared" si="1"/>
        <v>0</v>
      </c>
      <c r="J16" s="98">
        <f t="shared" si="1"/>
        <v>0</v>
      </c>
      <c r="K16" s="98">
        <f t="shared" si="1"/>
        <v>9</v>
      </c>
      <c r="L16" s="98">
        <f t="shared" si="1"/>
        <v>0</v>
      </c>
      <c r="M16" s="98">
        <f t="shared" si="1"/>
        <v>0</v>
      </c>
      <c r="N16" s="98">
        <f t="shared" si="1"/>
        <v>0</v>
      </c>
      <c r="O16" s="98">
        <f t="shared" si="1"/>
        <v>0</v>
      </c>
      <c r="P16" s="98">
        <f t="shared" si="1"/>
        <v>0</v>
      </c>
      <c r="Q16" s="98">
        <f t="shared" si="1"/>
        <v>9</v>
      </c>
      <c r="R16" s="332">
        <v>247</v>
      </c>
      <c r="S16" s="333"/>
    </row>
    <row r="17" spans="1:19" ht="15" thickBot="1" x14ac:dyDescent="0.25">
      <c r="A17" s="70" t="s">
        <v>216</v>
      </c>
      <c r="B17" s="71" t="s">
        <v>217</v>
      </c>
      <c r="C17" s="28"/>
      <c r="D17" s="28"/>
      <c r="E17" s="204">
        <f>IFERROR(VLOOKUP($B17,[1]NUM10!$H$3:$P$100,2,FALSE),0)</f>
        <v>0</v>
      </c>
      <c r="F17" s="204">
        <f>IFERROR(VLOOKUP($B17,[1]NUM10!$H$3:$P$100,3,FALSE),0)</f>
        <v>0</v>
      </c>
      <c r="G17" s="204">
        <f>IFERROR(VLOOKUP($B17,[1]NUM10!$H$3:$P$100,4,FALSE),0)</f>
        <v>0</v>
      </c>
      <c r="H17" s="204">
        <f>IFERROR(VLOOKUP($B17,[1]NUM10!$H$3:$P$100,5,FALSE),0)</f>
        <v>0</v>
      </c>
      <c r="I17" s="204">
        <f>IFERROR(VLOOKUP($B17,[1]NUM10!$H$3:$P$100,6,FALSE),0)</f>
        <v>0</v>
      </c>
      <c r="J17" s="29">
        <f>IFERROR(VLOOKUP($B17,[1]NUM10!$H$3:$P$100,7,FALSE),0)</f>
        <v>0</v>
      </c>
      <c r="K17" s="29">
        <f>IFERROR(VLOOKUP($B17,[1]NUM10!$H$3:$P$100,8,FALSE),0)</f>
        <v>0</v>
      </c>
      <c r="L17" s="85"/>
      <c r="M17" s="85"/>
      <c r="N17" s="85"/>
      <c r="O17" s="85"/>
      <c r="Q17" s="103">
        <f t="shared" ref="Q17:Q20" si="2">SUM(E17:P17)</f>
        <v>0</v>
      </c>
    </row>
    <row r="18" spans="1:19" ht="15" thickBot="1" x14ac:dyDescent="0.25">
      <c r="A18" s="70" t="s">
        <v>216</v>
      </c>
      <c r="B18" s="71" t="s">
        <v>218</v>
      </c>
      <c r="C18" s="28"/>
      <c r="D18" s="28"/>
      <c r="E18" s="204">
        <f>IFERROR(VLOOKUP($B18,[1]NUM10!$H$3:$P$100,2,FALSE),0)</f>
        <v>0</v>
      </c>
      <c r="F18" s="204">
        <f>IFERROR(VLOOKUP($B18,[1]NUM10!$H$3:$P$100,3,FALSE),0)</f>
        <v>0</v>
      </c>
      <c r="G18" s="204">
        <f>IFERROR(VLOOKUP($B18,[1]NUM10!$H$3:$P$100,4,FALSE),0)</f>
        <v>0</v>
      </c>
      <c r="H18" s="204">
        <f>IFERROR(VLOOKUP($B18,[1]NUM10!$H$3:$P$100,5,FALSE),0)</f>
        <v>0</v>
      </c>
      <c r="I18" s="204">
        <f>IFERROR(VLOOKUP($B18,[1]NUM10!$H$3:$P$100,6,FALSE),0)</f>
        <v>0</v>
      </c>
      <c r="J18" s="29">
        <f>IFERROR(VLOOKUP($B18,[1]NUM10!$H$3:$P$100,7,FALSE),0)</f>
        <v>0</v>
      </c>
      <c r="K18" s="29">
        <f>IFERROR(VLOOKUP($B18,[1]NUM10!$H$3:$P$100,8,FALSE),0)</f>
        <v>0</v>
      </c>
      <c r="L18" s="85"/>
      <c r="M18" s="85"/>
      <c r="N18" s="85"/>
      <c r="O18" s="85"/>
      <c r="Q18" s="103">
        <f t="shared" si="2"/>
        <v>0</v>
      </c>
    </row>
    <row r="19" spans="1:19" ht="15" thickBot="1" x14ac:dyDescent="0.25">
      <c r="A19" s="70" t="s">
        <v>216</v>
      </c>
      <c r="B19" s="71" t="s">
        <v>219</v>
      </c>
      <c r="C19" s="28"/>
      <c r="D19" s="28"/>
      <c r="E19" s="204">
        <f>IFERROR(VLOOKUP($B19,[1]NUM10!$H$3:$P$100,2,FALSE),0)</f>
        <v>0</v>
      </c>
      <c r="F19" s="204">
        <f>IFERROR(VLOOKUP($B19,[1]NUM10!$H$3:$P$100,3,FALSE),0)</f>
        <v>0</v>
      </c>
      <c r="G19" s="204">
        <f>IFERROR(VLOOKUP($B19,[1]NUM10!$H$3:$P$100,4,FALSE),0)</f>
        <v>0</v>
      </c>
      <c r="H19" s="204">
        <f>IFERROR(VLOOKUP($B19,[1]NUM10!$H$3:$P$100,5,FALSE),0)</f>
        <v>0</v>
      </c>
      <c r="I19" s="204">
        <f>IFERROR(VLOOKUP($B19,[1]NUM10!$H$3:$P$100,6,FALSE),0)</f>
        <v>0</v>
      </c>
      <c r="J19" s="29">
        <f>IFERROR(VLOOKUP($B19,[1]NUM10!$H$3:$P$100,7,FALSE),0)</f>
        <v>0</v>
      </c>
      <c r="K19" s="29">
        <f>IFERROR(VLOOKUP($B19,[1]NUM10!$H$3:$P$100,8,FALSE),0)</f>
        <v>0</v>
      </c>
      <c r="L19" s="85"/>
      <c r="M19" s="85"/>
      <c r="N19" s="85"/>
      <c r="O19" s="85"/>
      <c r="Q19" s="103">
        <f t="shared" si="2"/>
        <v>0</v>
      </c>
    </row>
    <row r="20" spans="1:19" ht="15" thickBot="1" x14ac:dyDescent="0.25">
      <c r="A20" s="70" t="s">
        <v>216</v>
      </c>
      <c r="B20" s="71" t="s">
        <v>220</v>
      </c>
      <c r="C20" s="28"/>
      <c r="D20" s="28"/>
      <c r="E20" s="204">
        <f>IFERROR(VLOOKUP($B20,[1]NUM10!$H$3:$P$100,2,FALSE),0)</f>
        <v>0</v>
      </c>
      <c r="F20" s="204">
        <f>IFERROR(VLOOKUP($B20,[1]NUM10!$H$3:$P$100,3,FALSE),0)</f>
        <v>0</v>
      </c>
      <c r="G20" s="204">
        <f>IFERROR(VLOOKUP($B20,[1]NUM10!$H$3:$P$100,4,FALSE),0)</f>
        <v>0</v>
      </c>
      <c r="H20" s="204">
        <f>IFERROR(VLOOKUP($B20,[1]NUM10!$H$3:$P$100,5,FALSE),0)</f>
        <v>0</v>
      </c>
      <c r="I20" s="204">
        <f>IFERROR(VLOOKUP($B20,[1]NUM10!$H$3:$P$100,6,FALSE),0)</f>
        <v>0</v>
      </c>
      <c r="J20" s="29">
        <f>IFERROR(VLOOKUP($B20,[1]NUM10!$H$3:$P$100,7,FALSE),0)</f>
        <v>0</v>
      </c>
      <c r="K20" s="29">
        <f>IFERROR(VLOOKUP($B20,[1]NUM10!$H$3:$P$100,8,FALSE),0)</f>
        <v>0</v>
      </c>
      <c r="L20" s="85"/>
      <c r="M20" s="85"/>
      <c r="N20" s="85"/>
      <c r="O20" s="85"/>
      <c r="Q20" s="103">
        <f t="shared" si="2"/>
        <v>0</v>
      </c>
    </row>
    <row r="21" spans="1:19" s="57" customFormat="1" ht="15" thickBot="1" x14ac:dyDescent="0.25">
      <c r="A21" s="240" t="s">
        <v>221</v>
      </c>
      <c r="B21" s="241"/>
      <c r="C21" s="34">
        <f>+D21/Metas!P44</f>
        <v>0</v>
      </c>
      <c r="D21" s="35">
        <f>+Q21/R21</f>
        <v>0</v>
      </c>
      <c r="E21" s="36">
        <f t="shared" ref="E21:Q21" si="3">SUM(E17:E20)</f>
        <v>0</v>
      </c>
      <c r="F21" s="36">
        <f t="shared" si="3"/>
        <v>0</v>
      </c>
      <c r="G21" s="36">
        <f t="shared" si="3"/>
        <v>0</v>
      </c>
      <c r="H21" s="36">
        <f t="shared" si="3"/>
        <v>0</v>
      </c>
      <c r="I21" s="36">
        <f t="shared" si="3"/>
        <v>0</v>
      </c>
      <c r="J21" s="36">
        <f t="shared" si="3"/>
        <v>0</v>
      </c>
      <c r="K21" s="36">
        <f t="shared" si="3"/>
        <v>0</v>
      </c>
      <c r="L21" s="36">
        <f t="shared" si="3"/>
        <v>0</v>
      </c>
      <c r="M21" s="36">
        <f t="shared" si="3"/>
        <v>0</v>
      </c>
      <c r="N21" s="36">
        <f t="shared" si="3"/>
        <v>0</v>
      </c>
      <c r="O21" s="36">
        <f t="shared" si="3"/>
        <v>0</v>
      </c>
      <c r="P21" s="36">
        <f t="shared" si="3"/>
        <v>0</v>
      </c>
      <c r="Q21" s="36">
        <f t="shared" si="3"/>
        <v>0</v>
      </c>
      <c r="R21" s="328">
        <v>279</v>
      </c>
      <c r="S21" s="329"/>
    </row>
    <row r="22" spans="1:19" x14ac:dyDescent="0.2">
      <c r="B22" s="41" t="s">
        <v>209</v>
      </c>
      <c r="C22" s="42"/>
      <c r="D22" s="43"/>
      <c r="E22" s="32">
        <f>+E16+E21</f>
        <v>0</v>
      </c>
      <c r="F22" s="32">
        <f t="shared" ref="F22:Q22" si="4">+F16+F21</f>
        <v>0</v>
      </c>
      <c r="G22" s="32">
        <f t="shared" si="4"/>
        <v>0</v>
      </c>
      <c r="H22" s="32">
        <f t="shared" si="4"/>
        <v>0</v>
      </c>
      <c r="I22" s="32">
        <f t="shared" si="4"/>
        <v>0</v>
      </c>
      <c r="J22" s="32">
        <f t="shared" si="4"/>
        <v>0</v>
      </c>
      <c r="K22" s="32">
        <f t="shared" si="4"/>
        <v>9</v>
      </c>
      <c r="L22" s="32">
        <f t="shared" si="4"/>
        <v>0</v>
      </c>
      <c r="M22" s="32">
        <f t="shared" si="4"/>
        <v>0</v>
      </c>
      <c r="N22" s="32">
        <f t="shared" si="4"/>
        <v>0</v>
      </c>
      <c r="O22" s="32">
        <f t="shared" si="4"/>
        <v>0</v>
      </c>
      <c r="P22" s="32">
        <f t="shared" si="4"/>
        <v>0</v>
      </c>
      <c r="Q22" s="32">
        <f t="shared" si="4"/>
        <v>9</v>
      </c>
      <c r="R22" s="350"/>
      <c r="S22" s="350"/>
    </row>
    <row r="23" spans="1:19" x14ac:dyDescent="0.2">
      <c r="C23" s="45"/>
      <c r="D23" s="46"/>
    </row>
    <row r="25" spans="1:19" x14ac:dyDescent="0.2">
      <c r="Q25" s="51"/>
    </row>
  </sheetData>
  <mergeCells count="14">
    <mergeCell ref="A1:A10"/>
    <mergeCell ref="B1:B10"/>
    <mergeCell ref="C1:C11"/>
    <mergeCell ref="D1:D10"/>
    <mergeCell ref="E1:S1"/>
    <mergeCell ref="E2:Q9"/>
    <mergeCell ref="R2:S9"/>
    <mergeCell ref="E10:Q10"/>
    <mergeCell ref="R10:S11"/>
    <mergeCell ref="R22:S22"/>
    <mergeCell ref="A16:B16"/>
    <mergeCell ref="R16:S16"/>
    <mergeCell ref="A21:B21"/>
    <mergeCell ref="R21:S2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S25"/>
  <sheetViews>
    <sheetView zoomScale="90" zoomScaleNormal="90" workbookViewId="0">
      <pane xSplit="2" ySplit="11" topLeftCell="C12" activePane="bottomRight" state="frozen"/>
      <selection activeCell="C16" sqref="C16"/>
      <selection pane="topRight" activeCell="C16" sqref="C16"/>
      <selection pane="bottomLeft" activeCell="C16" sqref="C16"/>
      <selection pane="bottomRight" activeCell="C12" sqref="C12"/>
    </sheetView>
  </sheetViews>
  <sheetFormatPr baseColWidth="10" defaultRowHeight="14.25" x14ac:dyDescent="0.2"/>
  <cols>
    <col min="1" max="1" width="20.28515625" style="27" bestFit="1" customWidth="1"/>
    <col min="2" max="2" width="36.7109375" style="27" bestFit="1" customWidth="1"/>
    <col min="3" max="3" width="14.42578125" style="31" customWidth="1"/>
    <col min="4" max="4" width="14.140625" style="31" customWidth="1"/>
    <col min="5" max="5" width="9.42578125" style="47" bestFit="1" customWidth="1"/>
    <col min="6" max="6" width="9.85546875" style="47" bestFit="1" customWidth="1"/>
    <col min="7" max="7" width="9.7109375" style="31" bestFit="1" customWidth="1"/>
    <col min="8" max="8" width="7.140625" style="31" bestFit="1" customWidth="1"/>
    <col min="9" max="16" width="9.7109375" style="31" bestFit="1" customWidth="1"/>
    <col min="17" max="17" width="11.7109375" style="31" bestFit="1" customWidth="1"/>
    <col min="18" max="16384" width="11.42578125" style="31"/>
  </cols>
  <sheetData>
    <row r="1" spans="1:19" s="23" customFormat="1" ht="73.5" customHeight="1" thickTop="1" thickBot="1" x14ac:dyDescent="0.25">
      <c r="A1" s="266" t="s">
        <v>0</v>
      </c>
      <c r="B1" s="246" t="s">
        <v>61</v>
      </c>
      <c r="C1" s="246" t="s">
        <v>62</v>
      </c>
      <c r="D1" s="270" t="s">
        <v>63</v>
      </c>
      <c r="E1" s="292" t="s">
        <v>117</v>
      </c>
      <c r="F1" s="293"/>
      <c r="G1" s="293"/>
      <c r="H1" s="293"/>
      <c r="I1" s="293"/>
      <c r="J1" s="293"/>
      <c r="K1" s="293"/>
      <c r="L1" s="293"/>
      <c r="M1" s="293"/>
      <c r="N1" s="293"/>
      <c r="O1" s="293"/>
      <c r="P1" s="293"/>
      <c r="Q1" s="293"/>
      <c r="R1" s="293"/>
      <c r="S1" s="294"/>
    </row>
    <row r="2" spans="1:19" s="23" customFormat="1" ht="15" customHeight="1" thickTop="1" x14ac:dyDescent="0.2">
      <c r="A2" s="267"/>
      <c r="B2" s="269"/>
      <c r="C2" s="247"/>
      <c r="D2" s="271"/>
      <c r="E2" s="317" t="s">
        <v>65</v>
      </c>
      <c r="F2" s="313"/>
      <c r="G2" s="313"/>
      <c r="H2" s="313"/>
      <c r="I2" s="313"/>
      <c r="J2" s="313"/>
      <c r="K2" s="313"/>
      <c r="L2" s="313"/>
      <c r="M2" s="313"/>
      <c r="N2" s="313"/>
      <c r="O2" s="313"/>
      <c r="P2" s="313"/>
      <c r="Q2" s="313"/>
      <c r="R2" s="295" t="s">
        <v>66</v>
      </c>
      <c r="S2" s="296"/>
    </row>
    <row r="3" spans="1:19" s="23" customFormat="1" ht="15" customHeight="1" x14ac:dyDescent="0.2">
      <c r="A3" s="267"/>
      <c r="B3" s="269"/>
      <c r="C3" s="247"/>
      <c r="D3" s="271"/>
      <c r="E3" s="317"/>
      <c r="F3" s="313"/>
      <c r="G3" s="313"/>
      <c r="H3" s="313"/>
      <c r="I3" s="313"/>
      <c r="J3" s="313"/>
      <c r="K3" s="313"/>
      <c r="L3" s="313"/>
      <c r="M3" s="313"/>
      <c r="N3" s="313"/>
      <c r="O3" s="313"/>
      <c r="P3" s="313"/>
      <c r="Q3" s="313"/>
      <c r="R3" s="295"/>
      <c r="S3" s="296"/>
    </row>
    <row r="4" spans="1:19" s="23" customFormat="1" ht="15" customHeight="1" x14ac:dyDescent="0.2">
      <c r="A4" s="267"/>
      <c r="B4" s="269"/>
      <c r="C4" s="247"/>
      <c r="D4" s="271"/>
      <c r="E4" s="317"/>
      <c r="F4" s="313"/>
      <c r="G4" s="313"/>
      <c r="H4" s="313"/>
      <c r="I4" s="313"/>
      <c r="J4" s="313"/>
      <c r="K4" s="313"/>
      <c r="L4" s="313"/>
      <c r="M4" s="313"/>
      <c r="N4" s="313"/>
      <c r="O4" s="313"/>
      <c r="P4" s="313"/>
      <c r="Q4" s="313"/>
      <c r="R4" s="295"/>
      <c r="S4" s="296"/>
    </row>
    <row r="5" spans="1:19" s="23" customFormat="1" ht="15" customHeight="1" x14ac:dyDescent="0.2">
      <c r="A5" s="267"/>
      <c r="B5" s="269"/>
      <c r="C5" s="247"/>
      <c r="D5" s="271"/>
      <c r="E5" s="317"/>
      <c r="F5" s="313"/>
      <c r="G5" s="313"/>
      <c r="H5" s="313"/>
      <c r="I5" s="313"/>
      <c r="J5" s="313"/>
      <c r="K5" s="313"/>
      <c r="L5" s="313"/>
      <c r="M5" s="313"/>
      <c r="N5" s="313"/>
      <c r="O5" s="313"/>
      <c r="P5" s="313"/>
      <c r="Q5" s="313"/>
      <c r="R5" s="295"/>
      <c r="S5" s="296"/>
    </row>
    <row r="6" spans="1:19" s="23" customFormat="1" ht="15" customHeight="1" x14ac:dyDescent="0.2">
      <c r="A6" s="267"/>
      <c r="B6" s="269"/>
      <c r="C6" s="247"/>
      <c r="D6" s="271"/>
      <c r="E6" s="317"/>
      <c r="F6" s="313"/>
      <c r="G6" s="313"/>
      <c r="H6" s="313"/>
      <c r="I6" s="313"/>
      <c r="J6" s="313"/>
      <c r="K6" s="313"/>
      <c r="L6" s="313"/>
      <c r="M6" s="313"/>
      <c r="N6" s="313"/>
      <c r="O6" s="313"/>
      <c r="P6" s="313"/>
      <c r="Q6" s="313"/>
      <c r="R6" s="295"/>
      <c r="S6" s="296"/>
    </row>
    <row r="7" spans="1:19" s="23" customFormat="1" ht="15" customHeight="1" x14ac:dyDescent="0.2">
      <c r="A7" s="267"/>
      <c r="B7" s="269"/>
      <c r="C7" s="247"/>
      <c r="D7" s="271"/>
      <c r="E7" s="317"/>
      <c r="F7" s="313"/>
      <c r="G7" s="313"/>
      <c r="H7" s="313"/>
      <c r="I7" s="313"/>
      <c r="J7" s="313"/>
      <c r="K7" s="313"/>
      <c r="L7" s="313"/>
      <c r="M7" s="313"/>
      <c r="N7" s="313"/>
      <c r="O7" s="313"/>
      <c r="P7" s="313"/>
      <c r="Q7" s="313"/>
      <c r="R7" s="295"/>
      <c r="S7" s="296"/>
    </row>
    <row r="8" spans="1:19" s="23" customFormat="1" ht="15" customHeight="1" x14ac:dyDescent="0.2">
      <c r="A8" s="267"/>
      <c r="B8" s="269"/>
      <c r="C8" s="247"/>
      <c r="D8" s="271"/>
      <c r="E8" s="317"/>
      <c r="F8" s="313"/>
      <c r="G8" s="313"/>
      <c r="H8" s="313"/>
      <c r="I8" s="313"/>
      <c r="J8" s="313"/>
      <c r="K8" s="313"/>
      <c r="L8" s="313"/>
      <c r="M8" s="313"/>
      <c r="N8" s="313"/>
      <c r="O8" s="313"/>
      <c r="P8" s="313"/>
      <c r="Q8" s="313"/>
      <c r="R8" s="295"/>
      <c r="S8" s="296"/>
    </row>
    <row r="9" spans="1:19" s="23" customFormat="1" ht="15.75" customHeight="1" thickBot="1" x14ac:dyDescent="0.25">
      <c r="A9" s="267"/>
      <c r="B9" s="269"/>
      <c r="C9" s="247"/>
      <c r="D9" s="271"/>
      <c r="E9" s="319"/>
      <c r="F9" s="314"/>
      <c r="G9" s="314"/>
      <c r="H9" s="314"/>
      <c r="I9" s="314"/>
      <c r="J9" s="314"/>
      <c r="K9" s="314"/>
      <c r="L9" s="314"/>
      <c r="M9" s="314"/>
      <c r="N9" s="314"/>
      <c r="O9" s="314"/>
      <c r="P9" s="314"/>
      <c r="Q9" s="314"/>
      <c r="R9" s="297"/>
      <c r="S9" s="298"/>
    </row>
    <row r="10" spans="1:19" s="23" customFormat="1" ht="57.75" customHeight="1" thickTop="1" thickBot="1" x14ac:dyDescent="0.25">
      <c r="A10" s="268"/>
      <c r="B10" s="248"/>
      <c r="C10" s="247"/>
      <c r="D10" s="272"/>
      <c r="E10" s="307" t="s">
        <v>118</v>
      </c>
      <c r="F10" s="307"/>
      <c r="G10" s="307"/>
      <c r="H10" s="307"/>
      <c r="I10" s="307"/>
      <c r="J10" s="307"/>
      <c r="K10" s="307"/>
      <c r="L10" s="307"/>
      <c r="M10" s="307"/>
      <c r="N10" s="307"/>
      <c r="O10" s="307"/>
      <c r="P10" s="307"/>
      <c r="Q10" s="307"/>
      <c r="R10" s="299" t="s">
        <v>231</v>
      </c>
      <c r="S10" s="300"/>
    </row>
    <row r="11" spans="1:19" s="23" customFormat="1" ht="15" thickBot="1" x14ac:dyDescent="0.25">
      <c r="A11" s="24"/>
      <c r="B11" s="24"/>
      <c r="C11" s="248"/>
      <c r="D11" s="25" t="s">
        <v>68</v>
      </c>
      <c r="E11" s="26" t="s">
        <v>74</v>
      </c>
      <c r="F11" s="26" t="s">
        <v>75</v>
      </c>
      <c r="G11" s="25" t="s">
        <v>76</v>
      </c>
      <c r="H11" s="25" t="s">
        <v>77</v>
      </c>
      <c r="I11" s="25" t="s">
        <v>78</v>
      </c>
      <c r="J11" s="25" t="s">
        <v>79</v>
      </c>
      <c r="K11" s="25" t="s">
        <v>80</v>
      </c>
      <c r="L11" s="25" t="s">
        <v>81</v>
      </c>
      <c r="M11" s="25" t="s">
        <v>82</v>
      </c>
      <c r="N11" s="25" t="s">
        <v>83</v>
      </c>
      <c r="O11" s="25" t="s">
        <v>84</v>
      </c>
      <c r="P11" s="25" t="s">
        <v>85</v>
      </c>
      <c r="Q11" s="69" t="s">
        <v>86</v>
      </c>
      <c r="R11" s="301"/>
      <c r="S11" s="302"/>
    </row>
    <row r="12" spans="1:19" ht="15" thickBot="1" x14ac:dyDescent="0.25">
      <c r="A12" s="70" t="s">
        <v>210</v>
      </c>
      <c r="B12" s="71" t="s">
        <v>211</v>
      </c>
      <c r="C12" s="33"/>
      <c r="D12" s="28"/>
      <c r="E12" s="204">
        <f>IFERROR(VLOOKUP($B12,[1]NUM11!$H$3:$P$149,2,FALSE),0)</f>
        <v>0</v>
      </c>
      <c r="F12" s="204">
        <f>IFERROR(VLOOKUP($B12,[1]NUM11!$H$3:$P$149,3,FALSE),0)</f>
        <v>0</v>
      </c>
      <c r="G12" s="204">
        <f>IFERROR(VLOOKUP($B12,[1]NUM11!$H$3:$P$149,4,FALSE),0)</f>
        <v>0</v>
      </c>
      <c r="H12" s="204">
        <f>IFERROR(VLOOKUP($B12,[1]NUM11!$H$3:$P$149,5,FALSE),0)</f>
        <v>11</v>
      </c>
      <c r="I12" s="204">
        <f>IFERROR(VLOOKUP($B12,[1]NUM11!$H$3:$P$149,6,FALSE),0)</f>
        <v>75</v>
      </c>
      <c r="J12" s="204">
        <f>IFERROR(VLOOKUP($B12,[1]NUM11!$H$3:$P$149,7,FALSE),0)</f>
        <v>7</v>
      </c>
      <c r="K12" s="204">
        <f>IFERROR(VLOOKUP($B12,[1]NUM11!$H$3:$P$149,8,FALSE),0)</f>
        <v>0</v>
      </c>
      <c r="L12" s="29"/>
      <c r="M12" s="85"/>
      <c r="N12" s="85"/>
      <c r="O12" s="85"/>
      <c r="Q12" s="72">
        <f t="shared" ref="Q12:Q15" si="0">SUM(E12:P12)</f>
        <v>93</v>
      </c>
    </row>
    <row r="13" spans="1:19" ht="15" thickBot="1" x14ac:dyDescent="0.25">
      <c r="A13" s="70" t="s">
        <v>210</v>
      </c>
      <c r="B13" s="71" t="s">
        <v>212</v>
      </c>
      <c r="C13" s="28"/>
      <c r="D13" s="28"/>
      <c r="E13" s="204">
        <f>IFERROR(VLOOKUP($B13,[1]NUM11!$H$3:$P$149,2,FALSE),0)</f>
        <v>0</v>
      </c>
      <c r="F13" s="204">
        <f>IFERROR(VLOOKUP($B13,[1]NUM11!$H$3:$P$149,3,FALSE),0)</f>
        <v>0</v>
      </c>
      <c r="G13" s="204">
        <f>IFERROR(VLOOKUP($B13,[1]NUM11!$H$3:$P$149,4,FALSE),0)</f>
        <v>0</v>
      </c>
      <c r="H13" s="204">
        <f>IFERROR(VLOOKUP($B13,[1]NUM11!$H$3:$P$149,5,FALSE),0)</f>
        <v>0</v>
      </c>
      <c r="I13" s="204">
        <f>IFERROR(VLOOKUP($B13,[1]NUM11!$H$3:$P$149,6,FALSE),0)</f>
        <v>16</v>
      </c>
      <c r="J13" s="204">
        <f>IFERROR(VLOOKUP($B13,[1]NUM11!$H$3:$P$149,7,FALSE),0)</f>
        <v>37</v>
      </c>
      <c r="K13" s="204">
        <f>IFERROR(VLOOKUP($B13,[1]NUM11!$H$3:$P$149,8,FALSE),0)</f>
        <v>6</v>
      </c>
      <c r="L13" s="29"/>
      <c r="M13" s="85"/>
      <c r="N13" s="85"/>
      <c r="O13" s="85"/>
      <c r="Q13" s="72">
        <f t="shared" si="0"/>
        <v>59</v>
      </c>
    </row>
    <row r="14" spans="1:19" ht="15" thickBot="1" x14ac:dyDescent="0.25">
      <c r="A14" s="70" t="s">
        <v>210</v>
      </c>
      <c r="B14" s="71" t="s">
        <v>213</v>
      </c>
      <c r="C14" s="28"/>
      <c r="D14" s="28"/>
      <c r="E14" s="204">
        <f>IFERROR(VLOOKUP($B14,[1]NUM11!$H$3:$P$149,2,FALSE),0)</f>
        <v>0</v>
      </c>
      <c r="F14" s="204">
        <f>IFERROR(VLOOKUP($B14,[1]NUM11!$H$3:$P$149,3,FALSE),0)</f>
        <v>0</v>
      </c>
      <c r="G14" s="204">
        <f>IFERROR(VLOOKUP($B14,[1]NUM11!$H$3:$P$149,4,FALSE),0)</f>
        <v>0</v>
      </c>
      <c r="H14" s="204">
        <f>IFERROR(VLOOKUP($B14,[1]NUM11!$H$3:$P$149,5,FALSE),0)</f>
        <v>1</v>
      </c>
      <c r="I14" s="204">
        <f>IFERROR(VLOOKUP($B14,[1]NUM11!$H$3:$P$149,6,FALSE),0)</f>
        <v>24</v>
      </c>
      <c r="J14" s="204">
        <f>IFERROR(VLOOKUP($B14,[1]NUM11!$H$3:$P$149,7,FALSE),0)</f>
        <v>5</v>
      </c>
      <c r="K14" s="204">
        <f>IFERROR(VLOOKUP($B14,[1]NUM11!$H$3:$P$149,8,FALSE),0)</f>
        <v>1</v>
      </c>
      <c r="L14" s="29"/>
      <c r="Q14" s="72">
        <f>SUM(E14:P14)</f>
        <v>31</v>
      </c>
    </row>
    <row r="15" spans="1:19" ht="15" thickBot="1" x14ac:dyDescent="0.25">
      <c r="A15" s="70" t="s">
        <v>210</v>
      </c>
      <c r="B15" s="71" t="s">
        <v>214</v>
      </c>
      <c r="C15" s="28"/>
      <c r="D15" s="28"/>
      <c r="E15" s="204">
        <f>IFERROR(VLOOKUP($B15,[1]NUM11!$H$3:$P$149,2,FALSE),0)</f>
        <v>0</v>
      </c>
      <c r="F15" s="204">
        <f>IFERROR(VLOOKUP($B15,[1]NUM11!$H$3:$P$149,3,FALSE),0)</f>
        <v>0</v>
      </c>
      <c r="G15" s="204">
        <f>IFERROR(VLOOKUP($B15,[1]NUM11!$H$3:$P$149,4,FALSE),0)</f>
        <v>0</v>
      </c>
      <c r="H15" s="204">
        <f>IFERROR(VLOOKUP($B15,[1]NUM11!$H$3:$P$149,5,FALSE),0)</f>
        <v>8</v>
      </c>
      <c r="I15" s="204">
        <f>IFERROR(VLOOKUP($B15,[1]NUM11!$H$3:$P$149,6,FALSE),0)</f>
        <v>18</v>
      </c>
      <c r="J15" s="204">
        <f>IFERROR(VLOOKUP($B15,[1]NUM11!$H$3:$P$149,7,FALSE),0)</f>
        <v>8</v>
      </c>
      <c r="K15" s="204">
        <f>IFERROR(VLOOKUP($B15,[1]NUM11!$H$3:$P$149,8,FALSE),0)</f>
        <v>0</v>
      </c>
      <c r="L15" s="29"/>
      <c r="Q15" s="72">
        <f t="shared" si="0"/>
        <v>34</v>
      </c>
    </row>
    <row r="16" spans="1:19" s="57" customFormat="1" ht="15" thickBot="1" x14ac:dyDescent="0.25">
      <c r="A16" s="240" t="s">
        <v>215</v>
      </c>
      <c r="B16" s="241"/>
      <c r="C16" s="34">
        <f>+D16/Metas!Q45</f>
        <v>7.2623828647925031</v>
      </c>
      <c r="D16" s="35">
        <f>+Q16/R16</f>
        <v>0.87148594377510036</v>
      </c>
      <c r="E16" s="36">
        <f t="shared" ref="E16:Q16" si="1">SUM(E12:E15)</f>
        <v>0</v>
      </c>
      <c r="F16" s="36">
        <f t="shared" si="1"/>
        <v>0</v>
      </c>
      <c r="G16" s="98">
        <f t="shared" si="1"/>
        <v>0</v>
      </c>
      <c r="H16" s="98">
        <f t="shared" si="1"/>
        <v>20</v>
      </c>
      <c r="I16" s="98">
        <f t="shared" si="1"/>
        <v>133</v>
      </c>
      <c r="J16" s="98">
        <f t="shared" si="1"/>
        <v>57</v>
      </c>
      <c r="K16" s="98">
        <f t="shared" si="1"/>
        <v>7</v>
      </c>
      <c r="L16" s="98">
        <f t="shared" si="1"/>
        <v>0</v>
      </c>
      <c r="M16" s="98">
        <f t="shared" si="1"/>
        <v>0</v>
      </c>
      <c r="N16" s="98">
        <f t="shared" si="1"/>
        <v>0</v>
      </c>
      <c r="O16" s="98">
        <f t="shared" si="1"/>
        <v>0</v>
      </c>
      <c r="P16" s="98">
        <f t="shared" si="1"/>
        <v>0</v>
      </c>
      <c r="Q16" s="98">
        <f t="shared" si="1"/>
        <v>217</v>
      </c>
      <c r="R16" s="332">
        <v>249</v>
      </c>
      <c r="S16" s="333"/>
    </row>
    <row r="17" spans="1:19" ht="15" thickBot="1" x14ac:dyDescent="0.25">
      <c r="A17" s="70" t="s">
        <v>216</v>
      </c>
      <c r="B17" s="71" t="s">
        <v>217</v>
      </c>
      <c r="C17" s="28"/>
      <c r="D17" s="28"/>
      <c r="E17" s="204">
        <f>IFERROR(VLOOKUP($B17,[1]NUM11!$H$3:$P$149,2,FALSE),0)</f>
        <v>4</v>
      </c>
      <c r="F17" s="204">
        <f>IFERROR(VLOOKUP($B17,[1]NUM11!$H$3:$P$149,3,FALSE),0)</f>
        <v>2</v>
      </c>
      <c r="G17" s="204">
        <f>IFERROR(VLOOKUP($B17,[1]NUM11!$H$3:$P$149,4,FALSE),0)</f>
        <v>8</v>
      </c>
      <c r="H17" s="204">
        <f>IFERROR(VLOOKUP($B17,[1]NUM11!$H$3:$P$149,5,FALSE),0)</f>
        <v>11</v>
      </c>
      <c r="I17" s="204">
        <f>IFERROR(VLOOKUP($B17,[1]NUM11!$H$3:$P$149,6,FALSE),0)</f>
        <v>46</v>
      </c>
      <c r="J17" s="204">
        <f>IFERROR(VLOOKUP($B17,[1]NUM11!$H$3:$P$149,7,FALSE),0)</f>
        <v>21</v>
      </c>
      <c r="K17" s="204">
        <f>IFERROR(VLOOKUP($B17,[1]NUM11!$H$3:$P$149,8,FALSE),0)</f>
        <v>10</v>
      </c>
      <c r="L17" s="85"/>
      <c r="M17" s="85"/>
      <c r="N17" s="85"/>
      <c r="O17" s="85"/>
      <c r="Q17" s="72">
        <f t="shared" ref="Q17:Q20" si="2">SUM(E17:P17)</f>
        <v>102</v>
      </c>
    </row>
    <row r="18" spans="1:19" ht="15" thickBot="1" x14ac:dyDescent="0.25">
      <c r="A18" s="70" t="s">
        <v>216</v>
      </c>
      <c r="B18" s="71" t="s">
        <v>218</v>
      </c>
      <c r="C18" s="28"/>
      <c r="D18" s="28"/>
      <c r="E18" s="204">
        <f>IFERROR(VLOOKUP($B18,[1]NUM11!$H$3:$P$149,2,FALSE),0)</f>
        <v>0</v>
      </c>
      <c r="F18" s="204">
        <f>IFERROR(VLOOKUP($B18,[1]NUM11!$H$3:$P$149,3,FALSE),0)</f>
        <v>0</v>
      </c>
      <c r="G18" s="204">
        <f>IFERROR(VLOOKUP($B18,[1]NUM11!$H$3:$P$149,4,FALSE),0)</f>
        <v>0</v>
      </c>
      <c r="H18" s="204">
        <f>IFERROR(VLOOKUP($B18,[1]NUM11!$H$3:$P$149,5,FALSE),0)</f>
        <v>1</v>
      </c>
      <c r="I18" s="204">
        <f>IFERROR(VLOOKUP($B18,[1]NUM11!$H$3:$P$149,6,FALSE),0)</f>
        <v>0</v>
      </c>
      <c r="J18" s="204">
        <f>IFERROR(VLOOKUP($B18,[1]NUM11!$H$3:$P$149,7,FALSE),0)</f>
        <v>20</v>
      </c>
      <c r="K18" s="204">
        <f>IFERROR(VLOOKUP($B18,[1]NUM11!$H$3:$P$149,8,FALSE),0)</f>
        <v>1</v>
      </c>
      <c r="L18" s="85"/>
      <c r="M18" s="85"/>
      <c r="N18" s="85"/>
      <c r="O18" s="85"/>
      <c r="Q18" s="72">
        <f t="shared" si="2"/>
        <v>22</v>
      </c>
    </row>
    <row r="19" spans="1:19" ht="15" thickBot="1" x14ac:dyDescent="0.25">
      <c r="A19" s="70" t="s">
        <v>216</v>
      </c>
      <c r="B19" s="71" t="s">
        <v>219</v>
      </c>
      <c r="C19" s="28"/>
      <c r="D19" s="28"/>
      <c r="E19" s="204">
        <f>IFERROR(VLOOKUP($B19,[1]NUM11!$H$3:$P$149,2,FALSE),0)</f>
        <v>1</v>
      </c>
      <c r="F19" s="204">
        <f>IFERROR(VLOOKUP($B19,[1]NUM11!$H$3:$P$149,3,FALSE),0)</f>
        <v>1</v>
      </c>
      <c r="G19" s="204">
        <f>IFERROR(VLOOKUP($B19,[1]NUM11!$H$3:$P$149,4,FALSE),0)</f>
        <v>2</v>
      </c>
      <c r="H19" s="204">
        <f>IFERROR(VLOOKUP($B19,[1]NUM11!$H$3:$P$149,5,FALSE),0)</f>
        <v>3</v>
      </c>
      <c r="I19" s="204">
        <f>IFERROR(VLOOKUP($B19,[1]NUM11!$H$3:$P$149,6,FALSE),0)</f>
        <v>27</v>
      </c>
      <c r="J19" s="204">
        <f>IFERROR(VLOOKUP($B19,[1]NUM11!$H$3:$P$149,7,FALSE),0)</f>
        <v>8</v>
      </c>
      <c r="K19" s="204">
        <f>IFERROR(VLOOKUP($B19,[1]NUM11!$H$3:$P$149,8,FALSE),0)</f>
        <v>2</v>
      </c>
      <c r="L19" s="85"/>
      <c r="M19" s="85"/>
      <c r="N19" s="85"/>
      <c r="O19" s="85"/>
      <c r="Q19" s="72">
        <f t="shared" si="2"/>
        <v>44</v>
      </c>
    </row>
    <row r="20" spans="1:19" ht="15" thickBot="1" x14ac:dyDescent="0.25">
      <c r="A20" s="70" t="s">
        <v>216</v>
      </c>
      <c r="B20" s="71" t="s">
        <v>220</v>
      </c>
      <c r="C20" s="28"/>
      <c r="D20" s="28"/>
      <c r="E20" s="204">
        <f>IFERROR(VLOOKUP($B20,[1]NUM11!$H$3:$P$149,2,FALSE),0)</f>
        <v>0</v>
      </c>
      <c r="F20" s="204">
        <f>IFERROR(VLOOKUP($B20,[1]NUM11!$H$3:$P$149,3,FALSE),0)</f>
        <v>2</v>
      </c>
      <c r="G20" s="204">
        <f>IFERROR(VLOOKUP($B20,[1]NUM11!$H$3:$P$149,4,FALSE),0)</f>
        <v>2</v>
      </c>
      <c r="H20" s="204">
        <f>IFERROR(VLOOKUP($B20,[1]NUM11!$H$3:$P$149,5,FALSE),0)</f>
        <v>7</v>
      </c>
      <c r="I20" s="204">
        <f>IFERROR(VLOOKUP($B20,[1]NUM11!$H$3:$P$149,6,FALSE),0)</f>
        <v>7</v>
      </c>
      <c r="J20" s="204">
        <f>IFERROR(VLOOKUP($B20,[1]NUM11!$H$3:$P$149,7,FALSE),0)</f>
        <v>45</v>
      </c>
      <c r="K20" s="204">
        <f>IFERROR(VLOOKUP($B20,[1]NUM11!$H$3:$P$149,8,FALSE),0)</f>
        <v>0</v>
      </c>
      <c r="L20" s="85"/>
      <c r="M20" s="85"/>
      <c r="N20" s="85"/>
      <c r="O20" s="85"/>
      <c r="Q20" s="72">
        <f t="shared" si="2"/>
        <v>63</v>
      </c>
    </row>
    <row r="21" spans="1:19" s="57" customFormat="1" ht="15" thickBot="1" x14ac:dyDescent="0.25">
      <c r="A21" s="240" t="s">
        <v>221</v>
      </c>
      <c r="B21" s="241"/>
      <c r="C21" s="34">
        <f>+D21/Metas!Q44</f>
        <v>6.6840277777777786</v>
      </c>
      <c r="D21" s="35">
        <f>+Q21/R21</f>
        <v>0.80208333333333337</v>
      </c>
      <c r="E21" s="36">
        <f t="shared" ref="E21:Q21" si="3">SUM(E17:E20)</f>
        <v>5</v>
      </c>
      <c r="F21" s="36">
        <f t="shared" si="3"/>
        <v>5</v>
      </c>
      <c r="G21" s="36">
        <f t="shared" si="3"/>
        <v>12</v>
      </c>
      <c r="H21" s="36">
        <f t="shared" si="3"/>
        <v>22</v>
      </c>
      <c r="I21" s="36">
        <f t="shared" si="3"/>
        <v>80</v>
      </c>
      <c r="J21" s="36">
        <f t="shared" si="3"/>
        <v>94</v>
      </c>
      <c r="K21" s="36">
        <f t="shared" si="3"/>
        <v>13</v>
      </c>
      <c r="L21" s="36">
        <f t="shared" si="3"/>
        <v>0</v>
      </c>
      <c r="M21" s="36">
        <f t="shared" si="3"/>
        <v>0</v>
      </c>
      <c r="N21" s="36">
        <f t="shared" si="3"/>
        <v>0</v>
      </c>
      <c r="O21" s="36">
        <f t="shared" si="3"/>
        <v>0</v>
      </c>
      <c r="P21" s="36">
        <f t="shared" si="3"/>
        <v>0</v>
      </c>
      <c r="Q21" s="36">
        <f t="shared" si="3"/>
        <v>231</v>
      </c>
      <c r="R21" s="328">
        <v>288</v>
      </c>
      <c r="S21" s="329"/>
    </row>
    <row r="22" spans="1:19" x14ac:dyDescent="0.2">
      <c r="B22" s="41" t="s">
        <v>209</v>
      </c>
      <c r="C22" s="42"/>
      <c r="D22" s="43"/>
      <c r="E22" s="32"/>
      <c r="F22" s="32"/>
      <c r="G22" s="51"/>
      <c r="H22" s="51"/>
      <c r="I22" s="51"/>
      <c r="J22" s="51"/>
      <c r="K22" s="51"/>
      <c r="L22" s="51"/>
      <c r="M22" s="51"/>
      <c r="N22" s="51"/>
      <c r="O22" s="51"/>
      <c r="P22" s="51"/>
      <c r="Q22" s="47"/>
      <c r="R22" s="325"/>
      <c r="S22" s="325"/>
    </row>
    <row r="23" spans="1:19" x14ac:dyDescent="0.2">
      <c r="C23" s="45"/>
      <c r="D23" s="46"/>
    </row>
    <row r="25" spans="1:19" x14ac:dyDescent="0.2">
      <c r="Q25" s="51"/>
    </row>
  </sheetData>
  <mergeCells count="14">
    <mergeCell ref="A1:A10"/>
    <mergeCell ref="B1:B10"/>
    <mergeCell ref="C1:C11"/>
    <mergeCell ref="D1:D10"/>
    <mergeCell ref="E1:S1"/>
    <mergeCell ref="E2:Q9"/>
    <mergeCell ref="R2:S9"/>
    <mergeCell ref="E10:Q10"/>
    <mergeCell ref="R10:S11"/>
    <mergeCell ref="R22:S22"/>
    <mergeCell ref="A16:B16"/>
    <mergeCell ref="R16:S16"/>
    <mergeCell ref="A21:B21"/>
    <mergeCell ref="R21:S21"/>
  </mergeCells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K23"/>
  <sheetViews>
    <sheetView zoomScale="90" zoomScaleNormal="90" workbookViewId="0">
      <pane xSplit="2" ySplit="11" topLeftCell="C12" activePane="bottomRight" state="frozen"/>
      <selection activeCell="C16" sqref="C16"/>
      <selection pane="topRight" activeCell="C16" sqref="C16"/>
      <selection pane="bottomLeft" activeCell="C16" sqref="C16"/>
      <selection pane="bottomRight" activeCell="C12" sqref="C12"/>
    </sheetView>
  </sheetViews>
  <sheetFormatPr baseColWidth="10" defaultRowHeight="14.25" x14ac:dyDescent="0.2"/>
  <cols>
    <col min="1" max="1" width="20.28515625" style="27" bestFit="1" customWidth="1"/>
    <col min="2" max="2" width="36.7109375" style="27" bestFit="1" customWidth="1"/>
    <col min="3" max="3" width="14.42578125" style="31" customWidth="1"/>
    <col min="4" max="4" width="14.28515625" style="31" bestFit="1" customWidth="1"/>
    <col min="5" max="5" width="13.28515625" style="47" bestFit="1" customWidth="1"/>
    <col min="6" max="6" width="11.85546875" style="47" bestFit="1" customWidth="1"/>
    <col min="7" max="9" width="11.140625" style="47" bestFit="1" customWidth="1"/>
    <col min="10" max="10" width="9.85546875" style="47" bestFit="1" customWidth="1"/>
    <col min="11" max="11" width="7.42578125" style="47" bestFit="1" customWidth="1"/>
    <col min="12" max="12" width="9.85546875" style="47" bestFit="1" customWidth="1"/>
    <col min="13" max="17" width="8" style="47" bestFit="1" customWidth="1"/>
    <col min="18" max="18" width="8.7109375" style="47" bestFit="1" customWidth="1"/>
    <col min="19" max="19" width="8.5703125" style="47" bestFit="1" customWidth="1"/>
    <col min="20" max="21" width="8.7109375" style="47" bestFit="1" customWidth="1"/>
    <col min="22" max="22" width="8" style="47" bestFit="1" customWidth="1"/>
    <col min="23" max="23" width="7.5703125" style="47" bestFit="1" customWidth="1"/>
    <col min="24" max="24" width="7.42578125" style="47" bestFit="1" customWidth="1"/>
    <col min="25" max="25" width="9.85546875" style="47" bestFit="1" customWidth="1"/>
    <col min="26" max="30" width="8" style="47" bestFit="1" customWidth="1"/>
    <col min="31" max="31" width="8.7109375" style="47" bestFit="1" customWidth="1"/>
    <col min="32" max="32" width="8.5703125" style="47" bestFit="1" customWidth="1"/>
    <col min="33" max="34" width="8.7109375" style="47" bestFit="1" customWidth="1"/>
    <col min="35" max="35" width="8" style="47" bestFit="1" customWidth="1"/>
    <col min="36" max="36" width="7.140625" style="47" bestFit="1" customWidth="1"/>
    <col min="37" max="37" width="29.85546875" style="47" bestFit="1" customWidth="1"/>
    <col min="38" max="16384" width="11.42578125" style="31"/>
  </cols>
  <sheetData>
    <row r="1" spans="1:37" s="23" customFormat="1" ht="73.5" customHeight="1" thickBot="1" x14ac:dyDescent="0.25">
      <c r="A1" s="266" t="s">
        <v>0</v>
      </c>
      <c r="B1" s="246" t="s">
        <v>61</v>
      </c>
      <c r="C1" s="246" t="s">
        <v>62</v>
      </c>
      <c r="D1" s="246" t="s">
        <v>62</v>
      </c>
      <c r="E1" s="337" t="s">
        <v>119</v>
      </c>
      <c r="F1" s="338"/>
      <c r="G1" s="338"/>
      <c r="H1" s="338"/>
      <c r="I1" s="338"/>
      <c r="J1" s="338"/>
      <c r="K1" s="338"/>
      <c r="L1" s="338"/>
      <c r="M1" s="338"/>
      <c r="N1" s="338"/>
      <c r="O1" s="338"/>
      <c r="P1" s="338"/>
      <c r="Q1" s="338"/>
      <c r="R1" s="338"/>
      <c r="S1" s="338"/>
      <c r="T1" s="338"/>
      <c r="U1" s="338"/>
      <c r="V1" s="338"/>
      <c r="W1" s="338"/>
      <c r="X1" s="338"/>
      <c r="Y1" s="338"/>
      <c r="Z1" s="338"/>
      <c r="AA1" s="338"/>
      <c r="AB1" s="338"/>
      <c r="AC1" s="338"/>
      <c r="AD1" s="338"/>
      <c r="AE1" s="338"/>
      <c r="AF1" s="338"/>
      <c r="AG1" s="338"/>
      <c r="AH1" s="338"/>
      <c r="AI1" s="338"/>
      <c r="AJ1" s="338"/>
      <c r="AK1" s="338"/>
    </row>
    <row r="2" spans="1:37" s="23" customFormat="1" ht="15" customHeight="1" thickTop="1" x14ac:dyDescent="0.2">
      <c r="A2" s="267"/>
      <c r="B2" s="269"/>
      <c r="C2" s="247"/>
      <c r="D2" s="247"/>
      <c r="E2" s="339" t="s">
        <v>65</v>
      </c>
      <c r="F2" s="340"/>
      <c r="G2" s="340"/>
      <c r="H2" s="340"/>
      <c r="I2" s="340"/>
      <c r="J2" s="340"/>
      <c r="K2" s="340"/>
      <c r="L2" s="340"/>
      <c r="M2" s="340"/>
      <c r="N2" s="340"/>
      <c r="O2" s="340"/>
      <c r="P2" s="340"/>
      <c r="Q2" s="340"/>
      <c r="R2" s="340"/>
      <c r="S2" s="340"/>
      <c r="T2" s="340"/>
      <c r="U2" s="340"/>
      <c r="V2" s="340"/>
      <c r="W2" s="340"/>
      <c r="X2" s="340"/>
      <c r="Y2" s="340"/>
      <c r="Z2" s="340"/>
      <c r="AA2" s="340"/>
      <c r="AB2" s="340"/>
      <c r="AC2" s="340"/>
      <c r="AD2" s="340"/>
      <c r="AE2" s="340"/>
      <c r="AF2" s="340"/>
      <c r="AG2" s="340"/>
      <c r="AH2" s="340"/>
      <c r="AI2" s="340"/>
      <c r="AJ2" s="341"/>
      <c r="AK2" s="353" t="s">
        <v>66</v>
      </c>
    </row>
    <row r="3" spans="1:37" s="23" customFormat="1" ht="15" customHeight="1" x14ac:dyDescent="0.2">
      <c r="A3" s="267"/>
      <c r="B3" s="269"/>
      <c r="C3" s="247"/>
      <c r="D3" s="247"/>
      <c r="E3" s="342"/>
      <c r="F3" s="278"/>
      <c r="G3" s="278"/>
      <c r="H3" s="278"/>
      <c r="I3" s="278"/>
      <c r="J3" s="278"/>
      <c r="K3" s="278"/>
      <c r="L3" s="278"/>
      <c r="M3" s="278"/>
      <c r="N3" s="278"/>
      <c r="O3" s="278"/>
      <c r="P3" s="278"/>
      <c r="Q3" s="278"/>
      <c r="R3" s="278"/>
      <c r="S3" s="278"/>
      <c r="T3" s="278"/>
      <c r="U3" s="278"/>
      <c r="V3" s="278"/>
      <c r="W3" s="278"/>
      <c r="X3" s="278"/>
      <c r="Y3" s="278"/>
      <c r="Z3" s="278"/>
      <c r="AA3" s="278"/>
      <c r="AB3" s="278"/>
      <c r="AC3" s="278"/>
      <c r="AD3" s="278"/>
      <c r="AE3" s="278"/>
      <c r="AF3" s="278"/>
      <c r="AG3" s="278"/>
      <c r="AH3" s="278"/>
      <c r="AI3" s="278"/>
      <c r="AJ3" s="343"/>
      <c r="AK3" s="354"/>
    </row>
    <row r="4" spans="1:37" s="23" customFormat="1" ht="15" customHeight="1" x14ac:dyDescent="0.2">
      <c r="A4" s="267"/>
      <c r="B4" s="269"/>
      <c r="C4" s="247"/>
      <c r="D4" s="247"/>
      <c r="E4" s="342"/>
      <c r="F4" s="278"/>
      <c r="G4" s="278"/>
      <c r="H4" s="278"/>
      <c r="I4" s="278"/>
      <c r="J4" s="278"/>
      <c r="K4" s="278"/>
      <c r="L4" s="278"/>
      <c r="M4" s="278"/>
      <c r="N4" s="278"/>
      <c r="O4" s="278"/>
      <c r="P4" s="278"/>
      <c r="Q4" s="278"/>
      <c r="R4" s="278"/>
      <c r="S4" s="278"/>
      <c r="T4" s="278"/>
      <c r="U4" s="278"/>
      <c r="V4" s="278"/>
      <c r="W4" s="278"/>
      <c r="X4" s="278"/>
      <c r="Y4" s="278"/>
      <c r="Z4" s="278"/>
      <c r="AA4" s="278"/>
      <c r="AB4" s="278"/>
      <c r="AC4" s="278"/>
      <c r="AD4" s="278"/>
      <c r="AE4" s="278"/>
      <c r="AF4" s="278"/>
      <c r="AG4" s="278"/>
      <c r="AH4" s="278"/>
      <c r="AI4" s="278"/>
      <c r="AJ4" s="343"/>
      <c r="AK4" s="354"/>
    </row>
    <row r="5" spans="1:37" s="23" customFormat="1" ht="15" customHeight="1" x14ac:dyDescent="0.2">
      <c r="A5" s="267"/>
      <c r="B5" s="269"/>
      <c r="C5" s="247"/>
      <c r="D5" s="247"/>
      <c r="E5" s="342"/>
      <c r="F5" s="278"/>
      <c r="G5" s="278"/>
      <c r="H5" s="278"/>
      <c r="I5" s="278"/>
      <c r="J5" s="278"/>
      <c r="K5" s="278"/>
      <c r="L5" s="278"/>
      <c r="M5" s="278"/>
      <c r="N5" s="278"/>
      <c r="O5" s="278"/>
      <c r="P5" s="278"/>
      <c r="Q5" s="278"/>
      <c r="R5" s="278"/>
      <c r="S5" s="278"/>
      <c r="T5" s="278"/>
      <c r="U5" s="278"/>
      <c r="V5" s="278"/>
      <c r="W5" s="278"/>
      <c r="X5" s="278"/>
      <c r="Y5" s="278"/>
      <c r="Z5" s="278"/>
      <c r="AA5" s="278"/>
      <c r="AB5" s="278"/>
      <c r="AC5" s="278"/>
      <c r="AD5" s="278"/>
      <c r="AE5" s="278"/>
      <c r="AF5" s="278"/>
      <c r="AG5" s="278"/>
      <c r="AH5" s="278"/>
      <c r="AI5" s="278"/>
      <c r="AJ5" s="343"/>
      <c r="AK5" s="354"/>
    </row>
    <row r="6" spans="1:37" s="23" customFormat="1" ht="15" customHeight="1" x14ac:dyDescent="0.2">
      <c r="A6" s="267"/>
      <c r="B6" s="269"/>
      <c r="C6" s="247"/>
      <c r="D6" s="247"/>
      <c r="E6" s="342"/>
      <c r="F6" s="278"/>
      <c r="G6" s="278"/>
      <c r="H6" s="278"/>
      <c r="I6" s="278"/>
      <c r="J6" s="278"/>
      <c r="K6" s="278"/>
      <c r="L6" s="278"/>
      <c r="M6" s="278"/>
      <c r="N6" s="278"/>
      <c r="O6" s="278"/>
      <c r="P6" s="278"/>
      <c r="Q6" s="278"/>
      <c r="R6" s="278"/>
      <c r="S6" s="278"/>
      <c r="T6" s="278"/>
      <c r="U6" s="278"/>
      <c r="V6" s="278"/>
      <c r="W6" s="278"/>
      <c r="X6" s="278"/>
      <c r="Y6" s="278"/>
      <c r="Z6" s="278"/>
      <c r="AA6" s="278"/>
      <c r="AB6" s="278"/>
      <c r="AC6" s="278"/>
      <c r="AD6" s="278"/>
      <c r="AE6" s="278"/>
      <c r="AF6" s="278"/>
      <c r="AG6" s="278"/>
      <c r="AH6" s="278"/>
      <c r="AI6" s="278"/>
      <c r="AJ6" s="343"/>
      <c r="AK6" s="354"/>
    </row>
    <row r="7" spans="1:37" s="23" customFormat="1" ht="15" customHeight="1" x14ac:dyDescent="0.2">
      <c r="A7" s="267"/>
      <c r="B7" s="269"/>
      <c r="C7" s="247"/>
      <c r="D7" s="247"/>
      <c r="E7" s="342"/>
      <c r="F7" s="278"/>
      <c r="G7" s="278"/>
      <c r="H7" s="278"/>
      <c r="I7" s="278"/>
      <c r="J7" s="278"/>
      <c r="K7" s="278"/>
      <c r="L7" s="278"/>
      <c r="M7" s="278"/>
      <c r="N7" s="278"/>
      <c r="O7" s="278"/>
      <c r="P7" s="278"/>
      <c r="Q7" s="278"/>
      <c r="R7" s="278"/>
      <c r="S7" s="278"/>
      <c r="T7" s="278"/>
      <c r="U7" s="278"/>
      <c r="V7" s="278"/>
      <c r="W7" s="278"/>
      <c r="X7" s="278"/>
      <c r="Y7" s="278"/>
      <c r="Z7" s="278"/>
      <c r="AA7" s="278"/>
      <c r="AB7" s="278"/>
      <c r="AC7" s="278"/>
      <c r="AD7" s="278"/>
      <c r="AE7" s="278"/>
      <c r="AF7" s="278"/>
      <c r="AG7" s="278"/>
      <c r="AH7" s="278"/>
      <c r="AI7" s="278"/>
      <c r="AJ7" s="343"/>
      <c r="AK7" s="354"/>
    </row>
    <row r="8" spans="1:37" s="23" customFormat="1" ht="15" customHeight="1" x14ac:dyDescent="0.2">
      <c r="A8" s="267"/>
      <c r="B8" s="269"/>
      <c r="C8" s="247"/>
      <c r="D8" s="247"/>
      <c r="E8" s="342"/>
      <c r="F8" s="278"/>
      <c r="G8" s="278"/>
      <c r="H8" s="278"/>
      <c r="I8" s="278"/>
      <c r="J8" s="278"/>
      <c r="K8" s="278"/>
      <c r="L8" s="278"/>
      <c r="M8" s="278"/>
      <c r="N8" s="278"/>
      <c r="O8" s="278"/>
      <c r="P8" s="278"/>
      <c r="Q8" s="278"/>
      <c r="R8" s="278"/>
      <c r="S8" s="278"/>
      <c r="T8" s="278"/>
      <c r="U8" s="278"/>
      <c r="V8" s="278"/>
      <c r="W8" s="278"/>
      <c r="X8" s="278"/>
      <c r="Y8" s="278"/>
      <c r="Z8" s="278"/>
      <c r="AA8" s="278"/>
      <c r="AB8" s="278"/>
      <c r="AC8" s="278"/>
      <c r="AD8" s="278"/>
      <c r="AE8" s="278"/>
      <c r="AF8" s="278"/>
      <c r="AG8" s="278"/>
      <c r="AH8" s="278"/>
      <c r="AI8" s="278"/>
      <c r="AJ8" s="343"/>
      <c r="AK8" s="354"/>
    </row>
    <row r="9" spans="1:37" s="23" customFormat="1" ht="15.75" customHeight="1" thickBot="1" x14ac:dyDescent="0.25">
      <c r="A9" s="267"/>
      <c r="B9" s="269"/>
      <c r="C9" s="247"/>
      <c r="D9" s="247"/>
      <c r="E9" s="344"/>
      <c r="F9" s="345"/>
      <c r="G9" s="345"/>
      <c r="H9" s="345"/>
      <c r="I9" s="345"/>
      <c r="J9" s="345"/>
      <c r="K9" s="345"/>
      <c r="L9" s="345"/>
      <c r="M9" s="345"/>
      <c r="N9" s="345"/>
      <c r="O9" s="345"/>
      <c r="P9" s="345"/>
      <c r="Q9" s="345"/>
      <c r="R9" s="345"/>
      <c r="S9" s="345"/>
      <c r="T9" s="345"/>
      <c r="U9" s="345"/>
      <c r="V9" s="345"/>
      <c r="W9" s="345"/>
      <c r="X9" s="345"/>
      <c r="Y9" s="345"/>
      <c r="Z9" s="345"/>
      <c r="AA9" s="345"/>
      <c r="AB9" s="345"/>
      <c r="AC9" s="345"/>
      <c r="AD9" s="345"/>
      <c r="AE9" s="345"/>
      <c r="AF9" s="345"/>
      <c r="AG9" s="345"/>
      <c r="AH9" s="345"/>
      <c r="AI9" s="345"/>
      <c r="AJ9" s="346"/>
      <c r="AK9" s="355"/>
    </row>
    <row r="10" spans="1:37" s="23" customFormat="1" ht="64.5" customHeight="1" thickTop="1" thickBot="1" x14ac:dyDescent="0.25">
      <c r="A10" s="268"/>
      <c r="B10" s="248"/>
      <c r="C10" s="247"/>
      <c r="D10" s="247"/>
      <c r="E10" s="347" t="s">
        <v>120</v>
      </c>
      <c r="F10" s="348"/>
      <c r="G10" s="348"/>
      <c r="H10" s="348"/>
      <c r="I10" s="348"/>
      <c r="J10" s="349"/>
      <c r="K10" s="347" t="s">
        <v>121</v>
      </c>
      <c r="L10" s="348"/>
      <c r="M10" s="348"/>
      <c r="N10" s="348"/>
      <c r="O10" s="348"/>
      <c r="P10" s="348"/>
      <c r="Q10" s="348"/>
      <c r="R10" s="348"/>
      <c r="S10" s="348"/>
      <c r="T10" s="348"/>
      <c r="U10" s="348"/>
      <c r="V10" s="348"/>
      <c r="W10" s="348"/>
      <c r="X10" s="347" t="s">
        <v>122</v>
      </c>
      <c r="Y10" s="348"/>
      <c r="Z10" s="348"/>
      <c r="AA10" s="348"/>
      <c r="AB10" s="348"/>
      <c r="AC10" s="348"/>
      <c r="AD10" s="348"/>
      <c r="AE10" s="348"/>
      <c r="AF10" s="348"/>
      <c r="AG10" s="348"/>
      <c r="AH10" s="348"/>
      <c r="AI10" s="348"/>
      <c r="AJ10" s="349"/>
      <c r="AK10" s="351" t="s">
        <v>232</v>
      </c>
    </row>
    <row r="11" spans="1:37" s="23" customFormat="1" ht="29.25" customHeight="1" thickBot="1" x14ac:dyDescent="0.25">
      <c r="A11" s="24"/>
      <c r="B11" s="24"/>
      <c r="C11" s="248"/>
      <c r="D11" s="248"/>
      <c r="E11" s="26" t="s">
        <v>99</v>
      </c>
      <c r="F11" s="48" t="s">
        <v>100</v>
      </c>
      <c r="G11" s="26" t="s">
        <v>69</v>
      </c>
      <c r="H11" s="48" t="s">
        <v>101</v>
      </c>
      <c r="I11" s="48" t="s">
        <v>102</v>
      </c>
      <c r="J11" s="48" t="s">
        <v>70</v>
      </c>
      <c r="K11" s="26" t="s">
        <v>74</v>
      </c>
      <c r="L11" s="26" t="s">
        <v>75</v>
      </c>
      <c r="M11" s="26" t="s">
        <v>76</v>
      </c>
      <c r="N11" s="26" t="s">
        <v>77</v>
      </c>
      <c r="O11" s="26" t="s">
        <v>78</v>
      </c>
      <c r="P11" s="26" t="s">
        <v>79</v>
      </c>
      <c r="Q11" s="26" t="s">
        <v>80</v>
      </c>
      <c r="R11" s="26" t="s">
        <v>81</v>
      </c>
      <c r="S11" s="26" t="s">
        <v>82</v>
      </c>
      <c r="T11" s="26" t="s">
        <v>83</v>
      </c>
      <c r="U11" s="26" t="s">
        <v>84</v>
      </c>
      <c r="V11" s="26" t="s">
        <v>85</v>
      </c>
      <c r="W11" s="26" t="s">
        <v>86</v>
      </c>
      <c r="X11" s="26" t="s">
        <v>74</v>
      </c>
      <c r="Y11" s="26" t="s">
        <v>75</v>
      </c>
      <c r="Z11" s="26" t="s">
        <v>76</v>
      </c>
      <c r="AA11" s="26" t="s">
        <v>77</v>
      </c>
      <c r="AB11" s="26" t="s">
        <v>78</v>
      </c>
      <c r="AC11" s="26" t="s">
        <v>79</v>
      </c>
      <c r="AD11" s="26" t="s">
        <v>80</v>
      </c>
      <c r="AE11" s="26" t="s">
        <v>81</v>
      </c>
      <c r="AF11" s="26" t="s">
        <v>82</v>
      </c>
      <c r="AG11" s="26" t="s">
        <v>83</v>
      </c>
      <c r="AH11" s="26" t="s">
        <v>84</v>
      </c>
      <c r="AI11" s="26" t="s">
        <v>85</v>
      </c>
      <c r="AJ11" s="48" t="s">
        <v>86</v>
      </c>
      <c r="AK11" s="352"/>
    </row>
    <row r="12" spans="1:37" ht="15" thickBot="1" x14ac:dyDescent="0.25">
      <c r="A12" s="70" t="s">
        <v>210</v>
      </c>
      <c r="B12" s="71" t="s">
        <v>211</v>
      </c>
      <c r="C12" s="33"/>
      <c r="D12" s="33"/>
      <c r="E12" s="30">
        <f>IFERROR(VLOOKUP($B12,[2]NUM12!$H$3:$J$151,2,FALSE),0)</f>
        <v>71</v>
      </c>
      <c r="F12" s="74">
        <f>+E12+(K12+L12+M12+N12)-(X12+Y12+Z12+AA12)</f>
        <v>74</v>
      </c>
      <c r="G12" s="203">
        <f>IFERROR(VLOOKUP($B12,[1]NUM12!$H$3:$J$163,2,FALSE),0)</f>
        <v>64</v>
      </c>
      <c r="H12" s="91">
        <f>+G12+(Q12)-(AD12)</f>
        <v>64</v>
      </c>
      <c r="I12" s="110"/>
      <c r="J12" s="95"/>
      <c r="K12" s="202">
        <f>IFERROR(VLOOKUP($B12,'[1]ACT NUM12'!$H$3:$P$142,2,FALSE),0)</f>
        <v>0</v>
      </c>
      <c r="L12" s="202">
        <f>IFERROR(VLOOKUP($B12,'[1]ACT NUM12'!$H$3:$P$142,3,FALSE),0)</f>
        <v>1</v>
      </c>
      <c r="M12" s="202">
        <f>IFERROR(VLOOKUP($B12,'[1]ACT NUM12'!$H$3:$P$142,4,FALSE),0)</f>
        <v>0</v>
      </c>
      <c r="N12" s="202">
        <f>IFERROR(VLOOKUP($B12,'[1]ACT NUM12'!$H$3:$P$142,5,FALSE),0)</f>
        <v>2</v>
      </c>
      <c r="O12" s="202">
        <f>IFERROR(VLOOKUP($B12,'[1]ACT NUM12'!$H$3:$P$142,6,FALSE),0)</f>
        <v>2</v>
      </c>
      <c r="P12" s="202">
        <f>IFERROR(VLOOKUP($B12,'[1]ACT NUM12'!$H$3:$P$142,7,FALSE),0)</f>
        <v>0</v>
      </c>
      <c r="Q12" s="202">
        <f>IFERROR(VLOOKUP($B12,'[1]ACT NUM12'!$H$3:$P$142,8,FALSE),0)</f>
        <v>0</v>
      </c>
      <c r="R12" s="29"/>
      <c r="S12" s="112"/>
      <c r="T12" s="113"/>
      <c r="U12" s="112"/>
      <c r="V12" s="111"/>
      <c r="W12" s="30">
        <f t="shared" ref="W12:W16" si="0">SUM(K12:V12)</f>
        <v>5</v>
      </c>
      <c r="X12" s="29">
        <f>IFERROR(VLOOKUP($B12,'[1]ACT NUM12'!$AA$3:$AI$112,2,FALSE),0)</f>
        <v>0</v>
      </c>
      <c r="Y12" s="29">
        <f>IFERROR(VLOOKUP($B12,'[1]ACT NUM12'!$AA$3:$AI$112,3,FALSE),0)</f>
        <v>0</v>
      </c>
      <c r="Z12" s="29">
        <f>IFERROR(VLOOKUP($B12,'[1]ACT NUM12'!$AA$3:$AI$112,4,FALSE),0)</f>
        <v>0</v>
      </c>
      <c r="AA12" s="29">
        <f>IFERROR(VLOOKUP($B12,'[1]ACT NUM12'!$AA$3:$AI$112,5,FALSE),0)</f>
        <v>0</v>
      </c>
      <c r="AB12" s="29">
        <f>IFERROR(VLOOKUP($B12,'[1]ACT NUM12'!$AA$3:$AI$112,6,FALSE),0)</f>
        <v>0</v>
      </c>
      <c r="AC12" s="29">
        <f>IFERROR(VLOOKUP($B12,'[1]ACT NUM12'!$AA$3:$AI$112,7,FALSE),0)</f>
        <v>0</v>
      </c>
      <c r="AD12" s="29">
        <f>IFERROR(VLOOKUP($B12,'[1]ACT NUM12'!$AA$3:$AI$112,8,FALSE),0)</f>
        <v>0</v>
      </c>
      <c r="AE12" s="29"/>
      <c r="AF12" s="29"/>
      <c r="AG12" s="112"/>
      <c r="AH12" s="112"/>
      <c r="AI12" s="112"/>
      <c r="AJ12" s="30">
        <f t="shared" ref="AJ12:AJ20" si="1">SUM(X12:AI12)</f>
        <v>0</v>
      </c>
    </row>
    <row r="13" spans="1:37" ht="15" thickBot="1" x14ac:dyDescent="0.25">
      <c r="A13" s="70" t="s">
        <v>210</v>
      </c>
      <c r="B13" s="71" t="s">
        <v>212</v>
      </c>
      <c r="C13" s="28"/>
      <c r="D13" s="28"/>
      <c r="E13" s="30">
        <f>IFERROR(VLOOKUP($B13,[2]NUM12!$H$3:$J$151,2,FALSE),0)</f>
        <v>74</v>
      </c>
      <c r="F13" s="74">
        <f t="shared" ref="F13:F20" si="2">+E13+(K13+L13+M13+N13)-(X13+Y13+Z13+AA13)</f>
        <v>77</v>
      </c>
      <c r="G13" s="203">
        <f>IFERROR(VLOOKUP($B13,[1]NUM12!$H$3:$J$163,2,FALSE),0)</f>
        <v>67</v>
      </c>
      <c r="H13" s="91">
        <f>+G13+(Q13)-(AD13)</f>
        <v>72</v>
      </c>
      <c r="I13" s="110"/>
      <c r="J13" s="95"/>
      <c r="K13" s="202">
        <f>IFERROR(VLOOKUP($B13,'[1]ACT NUM12'!$H$3:$P$142,2,FALSE),0)</f>
        <v>1</v>
      </c>
      <c r="L13" s="202">
        <f>IFERROR(VLOOKUP($B13,'[1]ACT NUM12'!$H$3:$P$142,3,FALSE),0)</f>
        <v>0</v>
      </c>
      <c r="M13" s="202">
        <f>IFERROR(VLOOKUP($B13,'[1]ACT NUM12'!$H$3:$P$142,4,FALSE),0)</f>
        <v>2</v>
      </c>
      <c r="N13" s="202">
        <f>IFERROR(VLOOKUP($B13,'[1]ACT NUM12'!$H$3:$P$142,5,FALSE),0)</f>
        <v>0</v>
      </c>
      <c r="O13" s="202">
        <f>IFERROR(VLOOKUP($B13,'[1]ACT NUM12'!$H$3:$P$142,6,FALSE),0)</f>
        <v>5</v>
      </c>
      <c r="P13" s="202">
        <f>IFERROR(VLOOKUP($B13,'[1]ACT NUM12'!$H$3:$P$142,7,FALSE),0)</f>
        <v>0</v>
      </c>
      <c r="Q13" s="202">
        <f>IFERROR(VLOOKUP($B13,'[1]ACT NUM12'!$H$3:$P$142,8,FALSE),0)</f>
        <v>5</v>
      </c>
      <c r="R13" s="29"/>
      <c r="S13" s="112"/>
      <c r="T13" s="113"/>
      <c r="U13" s="112"/>
      <c r="V13" s="111"/>
      <c r="W13" s="30">
        <f t="shared" si="0"/>
        <v>13</v>
      </c>
      <c r="X13" s="29">
        <f>IFERROR(VLOOKUP($B13,'[1]ACT NUM12'!$AA$3:$AI$112,2,FALSE),0)</f>
        <v>0</v>
      </c>
      <c r="Y13" s="29">
        <f>IFERROR(VLOOKUP($B13,'[1]ACT NUM12'!$AA$3:$AI$112,3,FALSE),0)</f>
        <v>0</v>
      </c>
      <c r="Z13" s="29">
        <f>IFERROR(VLOOKUP($B13,'[1]ACT NUM12'!$AA$3:$AI$112,4,FALSE),0)</f>
        <v>0</v>
      </c>
      <c r="AA13" s="29">
        <f>IFERROR(VLOOKUP($B13,'[1]ACT NUM12'!$AA$3:$AI$112,5,FALSE),0)</f>
        <v>0</v>
      </c>
      <c r="AB13" s="29">
        <f>IFERROR(VLOOKUP($B13,'[1]ACT NUM12'!$AA$3:$AI$112,6,FALSE),0)</f>
        <v>0</v>
      </c>
      <c r="AC13" s="29">
        <f>IFERROR(VLOOKUP($B13,'[1]ACT NUM12'!$AA$3:$AI$112,7,FALSE),0)</f>
        <v>0</v>
      </c>
      <c r="AD13" s="29">
        <f>IFERROR(VLOOKUP($B13,'[1]ACT NUM12'!$AA$3:$AI$112,8,FALSE),0)</f>
        <v>0</v>
      </c>
      <c r="AE13" s="29"/>
      <c r="AF13" s="29"/>
      <c r="AG13" s="112"/>
      <c r="AH13" s="112"/>
      <c r="AI13" s="112"/>
      <c r="AJ13" s="30">
        <f>SUM(X13:AI13)</f>
        <v>0</v>
      </c>
    </row>
    <row r="14" spans="1:37" ht="15" thickBot="1" x14ac:dyDescent="0.25">
      <c r="A14" s="70" t="s">
        <v>210</v>
      </c>
      <c r="B14" s="71" t="s">
        <v>213</v>
      </c>
      <c r="C14" s="28"/>
      <c r="D14" s="28"/>
      <c r="E14" s="30">
        <f>IFERROR(VLOOKUP($B14,[2]NUM12!$H$3:$J$151,2,FALSE),0)</f>
        <v>43</v>
      </c>
      <c r="F14" s="74">
        <f t="shared" si="2"/>
        <v>43</v>
      </c>
      <c r="G14" s="203">
        <f>IFERROR(VLOOKUP($B14,[1]NUM12!$H$3:$J$163,2,FALSE),0)</f>
        <v>41</v>
      </c>
      <c r="H14" s="91">
        <f>+G14+(Q14)-(AD14)</f>
        <v>42</v>
      </c>
      <c r="I14" s="110"/>
      <c r="J14" s="95"/>
      <c r="K14" s="202">
        <f>IFERROR(VLOOKUP($B14,'[1]ACT NUM12'!$H$3:$P$142,2,FALSE),0)</f>
        <v>0</v>
      </c>
      <c r="L14" s="202">
        <f>IFERROR(VLOOKUP($B14,'[1]ACT NUM12'!$H$3:$P$142,3,FALSE),0)</f>
        <v>0</v>
      </c>
      <c r="M14" s="202">
        <f>IFERROR(VLOOKUP($B14,'[1]ACT NUM12'!$H$3:$P$142,4,FALSE),0)</f>
        <v>0</v>
      </c>
      <c r="N14" s="202">
        <f>IFERROR(VLOOKUP($B14,'[1]ACT NUM12'!$H$3:$P$142,5,FALSE),0)</f>
        <v>0</v>
      </c>
      <c r="O14" s="202">
        <f>IFERROR(VLOOKUP($B14,'[1]ACT NUM12'!$H$3:$P$142,6,FALSE),0)</f>
        <v>0</v>
      </c>
      <c r="P14" s="202">
        <f>IFERROR(VLOOKUP($B14,'[1]ACT NUM12'!$H$3:$P$142,7,FALSE),0)</f>
        <v>0</v>
      </c>
      <c r="Q14" s="202">
        <f>IFERROR(VLOOKUP($B14,'[1]ACT NUM12'!$H$3:$P$142,8,FALSE),0)</f>
        <v>1</v>
      </c>
      <c r="R14" s="29"/>
      <c r="S14" s="112"/>
      <c r="T14" s="113"/>
      <c r="U14" s="112"/>
      <c r="V14" s="111"/>
      <c r="W14" s="30">
        <f t="shared" si="0"/>
        <v>1</v>
      </c>
      <c r="X14" s="29">
        <f>IFERROR(VLOOKUP($B14,'[1]ACT NUM12'!$AA$3:$AI$112,2,FALSE),0)</f>
        <v>0</v>
      </c>
      <c r="Y14" s="29">
        <f>IFERROR(VLOOKUP($B14,'[1]ACT NUM12'!$AA$3:$AI$112,3,FALSE),0)</f>
        <v>0</v>
      </c>
      <c r="Z14" s="29">
        <f>IFERROR(VLOOKUP($B14,'[1]ACT NUM12'!$AA$3:$AI$112,4,FALSE),0)</f>
        <v>0</v>
      </c>
      <c r="AA14" s="29">
        <f>IFERROR(VLOOKUP($B14,'[1]ACT NUM12'!$AA$3:$AI$112,5,FALSE),0)</f>
        <v>0</v>
      </c>
      <c r="AB14" s="29">
        <f>IFERROR(VLOOKUP($B14,'[1]ACT NUM12'!$AA$3:$AI$112,6,FALSE),0)</f>
        <v>0</v>
      </c>
      <c r="AC14" s="29">
        <f>IFERROR(VLOOKUP($B14,'[1]ACT NUM12'!$AA$3:$AI$112,7,FALSE),0)</f>
        <v>0</v>
      </c>
      <c r="AD14" s="29">
        <f>IFERROR(VLOOKUP($B14,'[1]ACT NUM12'!$AA$3:$AI$112,8,FALSE),0)</f>
        <v>0</v>
      </c>
      <c r="AE14" s="29"/>
      <c r="AF14" s="29"/>
      <c r="AG14" s="112"/>
      <c r="AH14" s="112"/>
      <c r="AI14" s="112"/>
      <c r="AJ14" s="30">
        <f t="shared" si="1"/>
        <v>0</v>
      </c>
    </row>
    <row r="15" spans="1:37" ht="15" thickBot="1" x14ac:dyDescent="0.25">
      <c r="A15" s="70" t="s">
        <v>210</v>
      </c>
      <c r="B15" s="71" t="s">
        <v>214</v>
      </c>
      <c r="C15" s="28"/>
      <c r="D15" s="28"/>
      <c r="E15" s="30">
        <f>IFERROR(VLOOKUP($B15,[2]NUM12!$H$3:$J$151,2,FALSE),0)</f>
        <v>37</v>
      </c>
      <c r="F15" s="74">
        <f t="shared" si="2"/>
        <v>43</v>
      </c>
      <c r="G15" s="203">
        <f>IFERROR(VLOOKUP($B15,[1]NUM12!$H$3:$J$163,2,FALSE),0)</f>
        <v>31</v>
      </c>
      <c r="H15" s="91">
        <f>+G15+(Q15)-(AD15)</f>
        <v>30</v>
      </c>
      <c r="I15" s="110"/>
      <c r="J15" s="95"/>
      <c r="K15" s="202">
        <f>IFERROR(VLOOKUP($B15,'[1]ACT NUM12'!$H$3:$P$142,2,FALSE),0)</f>
        <v>4</v>
      </c>
      <c r="L15" s="202">
        <f>IFERROR(VLOOKUP($B15,'[1]ACT NUM12'!$H$3:$P$142,3,FALSE),0)</f>
        <v>0</v>
      </c>
      <c r="M15" s="202">
        <f>IFERROR(VLOOKUP($B15,'[1]ACT NUM12'!$H$3:$P$142,4,FALSE),0)</f>
        <v>2</v>
      </c>
      <c r="N15" s="202">
        <f>IFERROR(VLOOKUP($B15,'[1]ACT NUM12'!$H$3:$P$142,5,FALSE),0)</f>
        <v>0</v>
      </c>
      <c r="O15" s="202">
        <f>IFERROR(VLOOKUP($B15,'[1]ACT NUM12'!$H$3:$P$142,6,FALSE),0)</f>
        <v>0</v>
      </c>
      <c r="P15" s="202">
        <f>IFERROR(VLOOKUP($B15,'[1]ACT NUM12'!$H$3:$P$142,7,FALSE),0)</f>
        <v>0</v>
      </c>
      <c r="Q15" s="202">
        <f>IFERROR(VLOOKUP($B15,'[1]ACT NUM12'!$H$3:$P$142,8,FALSE),0)</f>
        <v>0</v>
      </c>
      <c r="R15" s="29"/>
      <c r="S15" s="112"/>
      <c r="T15" s="113"/>
      <c r="U15" s="112"/>
      <c r="V15" s="111"/>
      <c r="W15" s="30">
        <f t="shared" si="0"/>
        <v>6</v>
      </c>
      <c r="X15" s="29">
        <f>IFERROR(VLOOKUP($B15,'[1]ACT NUM12'!$AA$3:$AI$112,2,FALSE),0)</f>
        <v>0</v>
      </c>
      <c r="Y15" s="29">
        <f>IFERROR(VLOOKUP($B15,'[1]ACT NUM12'!$AA$3:$AI$112,3,FALSE),0)</f>
        <v>0</v>
      </c>
      <c r="Z15" s="29">
        <f>IFERROR(VLOOKUP($B15,'[1]ACT NUM12'!$AA$3:$AI$112,4,FALSE),0)</f>
        <v>0</v>
      </c>
      <c r="AA15" s="29">
        <f>IFERROR(VLOOKUP($B15,'[1]ACT NUM12'!$AA$3:$AI$112,5,FALSE),0)</f>
        <v>0</v>
      </c>
      <c r="AB15" s="29">
        <f>IFERROR(VLOOKUP($B15,'[1]ACT NUM12'!$AA$3:$AI$112,6,FALSE),0)</f>
        <v>0</v>
      </c>
      <c r="AC15" s="29">
        <f>IFERROR(VLOOKUP($B15,'[1]ACT NUM12'!$AA$3:$AI$112,7,FALSE),0)</f>
        <v>0</v>
      </c>
      <c r="AD15" s="29">
        <f>IFERROR(VLOOKUP($B15,'[1]ACT NUM12'!$AA$3:$AI$112,8,FALSE),0)</f>
        <v>1</v>
      </c>
      <c r="AE15" s="29"/>
      <c r="AF15" s="29"/>
      <c r="AG15" s="112"/>
      <c r="AH15" s="112"/>
      <c r="AI15" s="112"/>
      <c r="AJ15" s="30">
        <f t="shared" si="1"/>
        <v>1</v>
      </c>
    </row>
    <row r="16" spans="1:37" ht="15" thickBot="1" x14ac:dyDescent="0.25">
      <c r="A16" s="240" t="s">
        <v>215</v>
      </c>
      <c r="B16" s="241"/>
      <c r="C16" s="34">
        <f>+D16/Metas!R45</f>
        <v>0.87548720020877002</v>
      </c>
      <c r="D16" s="212">
        <f>H16/AK16</f>
        <v>0.25870646766169153</v>
      </c>
      <c r="E16" s="37">
        <f>SUM(E12:E15)</f>
        <v>225</v>
      </c>
      <c r="F16" s="37">
        <f t="shared" ref="F16:V16" si="3">SUM(F12:F15)</f>
        <v>237</v>
      </c>
      <c r="G16" s="37">
        <f t="shared" si="3"/>
        <v>203</v>
      </c>
      <c r="H16" s="37">
        <f t="shared" si="3"/>
        <v>208</v>
      </c>
      <c r="I16" s="37">
        <f t="shared" si="3"/>
        <v>0</v>
      </c>
      <c r="J16" s="37">
        <f t="shared" si="3"/>
        <v>0</v>
      </c>
      <c r="K16" s="37">
        <f t="shared" si="3"/>
        <v>5</v>
      </c>
      <c r="L16" s="37">
        <f t="shared" si="3"/>
        <v>1</v>
      </c>
      <c r="M16" s="37">
        <f t="shared" si="3"/>
        <v>4</v>
      </c>
      <c r="N16" s="37">
        <f t="shared" si="3"/>
        <v>2</v>
      </c>
      <c r="O16" s="37">
        <f t="shared" si="3"/>
        <v>7</v>
      </c>
      <c r="P16" s="37">
        <f t="shared" si="3"/>
        <v>0</v>
      </c>
      <c r="Q16" s="37">
        <f t="shared" si="3"/>
        <v>6</v>
      </c>
      <c r="R16" s="37">
        <f t="shared" si="3"/>
        <v>0</v>
      </c>
      <c r="S16" s="37">
        <f t="shared" si="3"/>
        <v>0</v>
      </c>
      <c r="T16" s="37">
        <f t="shared" si="3"/>
        <v>0</v>
      </c>
      <c r="U16" s="37">
        <f t="shared" si="3"/>
        <v>0</v>
      </c>
      <c r="V16" s="37">
        <f t="shared" si="3"/>
        <v>0</v>
      </c>
      <c r="W16" s="37">
        <f t="shared" si="0"/>
        <v>25</v>
      </c>
      <c r="X16" s="37">
        <f t="shared" ref="X16:AI16" si="4">SUM(X12:X15)</f>
        <v>0</v>
      </c>
      <c r="Y16" s="37">
        <f t="shared" si="4"/>
        <v>0</v>
      </c>
      <c r="Z16" s="37">
        <f t="shared" si="4"/>
        <v>0</v>
      </c>
      <c r="AA16" s="37">
        <f t="shared" si="4"/>
        <v>0</v>
      </c>
      <c r="AB16" s="37">
        <f t="shared" si="4"/>
        <v>0</v>
      </c>
      <c r="AC16" s="37">
        <f t="shared" si="4"/>
        <v>0</v>
      </c>
      <c r="AD16" s="37">
        <f t="shared" si="4"/>
        <v>1</v>
      </c>
      <c r="AE16" s="37">
        <f t="shared" si="4"/>
        <v>0</v>
      </c>
      <c r="AF16" s="37">
        <f t="shared" si="4"/>
        <v>0</v>
      </c>
      <c r="AG16" s="37">
        <f t="shared" si="4"/>
        <v>0</v>
      </c>
      <c r="AH16" s="37">
        <f t="shared" si="4"/>
        <v>0</v>
      </c>
      <c r="AI16" s="37">
        <f t="shared" si="4"/>
        <v>0</v>
      </c>
      <c r="AJ16" s="37">
        <f t="shared" si="1"/>
        <v>1</v>
      </c>
      <c r="AK16" s="37">
        <v>804</v>
      </c>
    </row>
    <row r="17" spans="1:37" ht="15" thickBot="1" x14ac:dyDescent="0.25">
      <c r="A17" s="70" t="s">
        <v>216</v>
      </c>
      <c r="B17" s="71" t="s">
        <v>217</v>
      </c>
      <c r="C17" s="28"/>
      <c r="D17" s="28"/>
      <c r="E17" s="30">
        <f>IFERROR(VLOOKUP($B17,[2]NUM12!$H$3:$J$151,2,FALSE),0)</f>
        <v>250</v>
      </c>
      <c r="F17" s="74">
        <f t="shared" si="2"/>
        <v>307</v>
      </c>
      <c r="G17" s="203">
        <f>IFERROR(VLOOKUP($B17,[1]NUM12!$H$3:$J$163,2,FALSE),0)</f>
        <v>236</v>
      </c>
      <c r="H17" s="91">
        <f>+G17+(Q17)-(AD17)</f>
        <v>251</v>
      </c>
      <c r="I17" s="110"/>
      <c r="J17" s="96"/>
      <c r="K17" s="202">
        <f>IFERROR(VLOOKUP($B17,'[1]ACT NUM12'!$H$3:$P$142,2,FALSE),0)</f>
        <v>15</v>
      </c>
      <c r="L17" s="202">
        <f>IFERROR(VLOOKUP($B17,'[1]ACT NUM12'!$H$3:$P$142,3,FALSE),0)</f>
        <v>14</v>
      </c>
      <c r="M17" s="202">
        <f>IFERROR(VLOOKUP($B17,'[1]ACT NUM12'!$H$3:$P$142,4,FALSE),0)</f>
        <v>18</v>
      </c>
      <c r="N17" s="202">
        <f>IFERROR(VLOOKUP($B17,'[1]ACT NUM12'!$H$3:$P$142,5,FALSE),0)</f>
        <v>12</v>
      </c>
      <c r="O17" s="202">
        <f>IFERROR(VLOOKUP($B17,'[1]ACT NUM12'!$H$3:$P$142,6,FALSE),0)</f>
        <v>29</v>
      </c>
      <c r="P17" s="202">
        <f>IFERROR(VLOOKUP($B17,'[1]ACT NUM12'!$H$3:$P$142,7,FALSE),0)</f>
        <v>19</v>
      </c>
      <c r="Q17" s="202">
        <f>IFERROR(VLOOKUP($B17,'[1]ACT NUM12'!$H$3:$P$142,8,FALSE),0)</f>
        <v>16</v>
      </c>
      <c r="R17" s="112"/>
      <c r="S17" s="112"/>
      <c r="T17" s="113"/>
      <c r="U17" s="112"/>
      <c r="V17" s="111"/>
      <c r="W17" s="30">
        <f t="shared" ref="W17:W20" si="5">SUM(K17:V17)</f>
        <v>123</v>
      </c>
      <c r="X17" s="112">
        <f>IFERROR(VLOOKUP($B17,'[1]ACT NUM12'!$AA$3:$AI$112,2,FALSE),0)</f>
        <v>0</v>
      </c>
      <c r="Y17" s="112">
        <f>IFERROR(VLOOKUP($B17,'[1]ACT NUM12'!$AA$3:$AI$112,3,FALSE),0)</f>
        <v>0</v>
      </c>
      <c r="Z17" s="112">
        <f>IFERROR(VLOOKUP($B17,'[1]ACT NUM12'!$AA$3:$AI$112,4,FALSE),0)</f>
        <v>0</v>
      </c>
      <c r="AA17" s="112">
        <f>IFERROR(VLOOKUP($B17,'[1]ACT NUM12'!$AA$3:$AI$112,5,FALSE),0)</f>
        <v>2</v>
      </c>
      <c r="AB17" s="112">
        <f>IFERROR(VLOOKUP($B17,'[1]ACT NUM12'!$AA$3:$AI$112,6,FALSE),0)</f>
        <v>0</v>
      </c>
      <c r="AC17" s="112">
        <f>IFERROR(VLOOKUP($B17,'[1]ACT NUM12'!$AA$3:$AI$112,7,FALSE),0)</f>
        <v>2</v>
      </c>
      <c r="AD17" s="112">
        <f>IFERROR(VLOOKUP($B17,'[1]ACT NUM12'!$AA$3:$AI$112,8,FALSE),0)</f>
        <v>1</v>
      </c>
      <c r="AE17" s="112"/>
      <c r="AF17" s="112"/>
      <c r="AG17" s="112"/>
      <c r="AH17" s="112"/>
      <c r="AI17" s="112"/>
      <c r="AJ17" s="30">
        <f t="shared" si="1"/>
        <v>5</v>
      </c>
    </row>
    <row r="18" spans="1:37" ht="15" thickBot="1" x14ac:dyDescent="0.25">
      <c r="A18" s="70" t="s">
        <v>216</v>
      </c>
      <c r="B18" s="71" t="s">
        <v>218</v>
      </c>
      <c r="C18" s="28"/>
      <c r="D18" s="28"/>
      <c r="E18" s="30">
        <f>IFERROR(VLOOKUP($B18,[2]NUM12!$H$3:$J$151,2,FALSE),0)</f>
        <v>0</v>
      </c>
      <c r="F18" s="74">
        <f t="shared" si="2"/>
        <v>2</v>
      </c>
      <c r="G18" s="203">
        <f>IFERROR(VLOOKUP($B18,[1]NUM12!$H$3:$J$163,2,FALSE),0)</f>
        <v>0</v>
      </c>
      <c r="H18" s="91">
        <f>+G18+(Q18)-(AD18)</f>
        <v>3</v>
      </c>
      <c r="I18" s="110"/>
      <c r="J18" s="96"/>
      <c r="K18" s="202">
        <f>IFERROR(VLOOKUP($B18,'[1]ACT NUM12'!$H$3:$P$142,2,FALSE),0)</f>
        <v>1</v>
      </c>
      <c r="L18" s="202">
        <f>IFERROR(VLOOKUP($B18,'[1]ACT NUM12'!$H$3:$P$142,3,FALSE),0)</f>
        <v>0</v>
      </c>
      <c r="M18" s="202">
        <f>IFERROR(VLOOKUP($B18,'[1]ACT NUM12'!$H$3:$P$142,4,FALSE),0)</f>
        <v>1</v>
      </c>
      <c r="N18" s="202">
        <f>IFERROR(VLOOKUP($B18,'[1]ACT NUM12'!$H$3:$P$142,5,FALSE),0)</f>
        <v>1</v>
      </c>
      <c r="O18" s="202">
        <f>IFERROR(VLOOKUP($B18,'[1]ACT NUM12'!$H$3:$P$142,6,FALSE),0)</f>
        <v>0</v>
      </c>
      <c r="P18" s="202">
        <f>IFERROR(VLOOKUP($B18,'[1]ACT NUM12'!$H$3:$P$142,7,FALSE),0)</f>
        <v>2</v>
      </c>
      <c r="Q18" s="202">
        <f>IFERROR(VLOOKUP($B18,'[1]ACT NUM12'!$H$3:$P$142,8,FALSE),0)</f>
        <v>3</v>
      </c>
      <c r="R18" s="112"/>
      <c r="S18" s="112"/>
      <c r="T18" s="113"/>
      <c r="U18" s="112"/>
      <c r="V18" s="111"/>
      <c r="W18" s="30">
        <f t="shared" si="5"/>
        <v>8</v>
      </c>
      <c r="X18" s="112">
        <f>IFERROR(VLOOKUP($B18,'[1]ACT NUM12'!$AA$3:$AI$112,2,FALSE),0)</f>
        <v>0</v>
      </c>
      <c r="Y18" s="112">
        <f>IFERROR(VLOOKUP($B18,'[1]ACT NUM12'!$AA$3:$AI$112,3,FALSE),0)</f>
        <v>1</v>
      </c>
      <c r="Z18" s="112">
        <f>IFERROR(VLOOKUP($B18,'[1]ACT NUM12'!$AA$3:$AI$112,4,FALSE),0)</f>
        <v>0</v>
      </c>
      <c r="AA18" s="112">
        <f>IFERROR(VLOOKUP($B18,'[1]ACT NUM12'!$AA$3:$AI$112,5,FALSE),0)</f>
        <v>0</v>
      </c>
      <c r="AB18" s="112">
        <f>IFERROR(VLOOKUP($B18,'[1]ACT NUM12'!$AA$3:$AI$112,6,FALSE),0)</f>
        <v>0</v>
      </c>
      <c r="AC18" s="112">
        <f>IFERROR(VLOOKUP($B18,'[1]ACT NUM12'!$AA$3:$AI$112,7,FALSE),0)</f>
        <v>0</v>
      </c>
      <c r="AD18" s="112">
        <f>IFERROR(VLOOKUP($B18,'[1]ACT NUM12'!$AA$3:$AI$112,8,FALSE),0)</f>
        <v>0</v>
      </c>
      <c r="AE18" s="112"/>
      <c r="AF18" s="112"/>
      <c r="AG18" s="112"/>
      <c r="AH18" s="112"/>
      <c r="AI18" s="112"/>
      <c r="AJ18" s="30">
        <f t="shared" si="1"/>
        <v>1</v>
      </c>
    </row>
    <row r="19" spans="1:37" ht="15" thickBot="1" x14ac:dyDescent="0.25">
      <c r="A19" s="70" t="s">
        <v>216</v>
      </c>
      <c r="B19" s="71" t="s">
        <v>219</v>
      </c>
      <c r="C19" s="28"/>
      <c r="D19" s="28"/>
      <c r="E19" s="30">
        <f>IFERROR(VLOOKUP($B19,[2]NUM12!$H$3:$J$151,2,FALSE),0)</f>
        <v>0</v>
      </c>
      <c r="F19" s="74">
        <f t="shared" si="2"/>
        <v>9</v>
      </c>
      <c r="G19" s="203">
        <f>IFERROR(VLOOKUP($B19,[1]NUM12!$H$3:$J$163,2,FALSE),0)</f>
        <v>0</v>
      </c>
      <c r="H19" s="91">
        <f>+G19+(Q19)-(AD19)</f>
        <v>1</v>
      </c>
      <c r="I19" s="110"/>
      <c r="J19" s="96"/>
      <c r="K19" s="202">
        <f>IFERROR(VLOOKUP($B19,'[1]ACT NUM12'!$H$3:$P$142,2,FALSE),0)</f>
        <v>2</v>
      </c>
      <c r="L19" s="202">
        <f>IFERROR(VLOOKUP($B19,'[1]ACT NUM12'!$H$3:$P$142,3,FALSE),0)</f>
        <v>1</v>
      </c>
      <c r="M19" s="202">
        <f>IFERROR(VLOOKUP($B19,'[1]ACT NUM12'!$H$3:$P$142,4,FALSE),0)</f>
        <v>3</v>
      </c>
      <c r="N19" s="202">
        <f>IFERROR(VLOOKUP($B19,'[1]ACT NUM12'!$H$3:$P$142,5,FALSE),0)</f>
        <v>3</v>
      </c>
      <c r="O19" s="202">
        <f>IFERROR(VLOOKUP($B19,'[1]ACT NUM12'!$H$3:$P$142,6,FALSE),0)</f>
        <v>2</v>
      </c>
      <c r="P19" s="202">
        <f>IFERROR(VLOOKUP($B19,'[1]ACT NUM12'!$H$3:$P$142,7,FALSE),0)</f>
        <v>1</v>
      </c>
      <c r="Q19" s="202">
        <f>IFERROR(VLOOKUP($B19,'[1]ACT NUM12'!$H$3:$P$142,8,FALSE),0)</f>
        <v>1</v>
      </c>
      <c r="R19" s="112"/>
      <c r="S19" s="112"/>
      <c r="T19" s="113"/>
      <c r="U19" s="112"/>
      <c r="V19" s="111"/>
      <c r="W19" s="30">
        <f t="shared" si="5"/>
        <v>13</v>
      </c>
      <c r="X19" s="112">
        <f>IFERROR(VLOOKUP($B19,'[1]ACT NUM12'!$AA$3:$AI$112,2,FALSE),0)</f>
        <v>0</v>
      </c>
      <c r="Y19" s="112">
        <f>IFERROR(VLOOKUP($B19,'[1]ACT NUM12'!$AA$3:$AI$112,3,FALSE),0)</f>
        <v>0</v>
      </c>
      <c r="Z19" s="112">
        <f>IFERROR(VLOOKUP($B19,'[1]ACT NUM12'!$AA$3:$AI$112,4,FALSE),0)</f>
        <v>0</v>
      </c>
      <c r="AA19" s="112">
        <f>IFERROR(VLOOKUP($B19,'[1]ACT NUM12'!$AA$3:$AI$112,5,FALSE),0)</f>
        <v>0</v>
      </c>
      <c r="AB19" s="112">
        <f>IFERROR(VLOOKUP($B19,'[1]ACT NUM12'!$AA$3:$AI$112,6,FALSE),0)</f>
        <v>0</v>
      </c>
      <c r="AC19" s="112">
        <f>IFERROR(VLOOKUP($B19,'[1]ACT NUM12'!$AA$3:$AI$112,7,FALSE),0)</f>
        <v>0</v>
      </c>
      <c r="AD19" s="112">
        <f>IFERROR(VLOOKUP($B19,'[1]ACT NUM12'!$AA$3:$AI$112,8,FALSE),0)</f>
        <v>0</v>
      </c>
      <c r="AE19" s="112"/>
      <c r="AF19" s="112"/>
      <c r="AG19" s="112"/>
      <c r="AH19" s="112"/>
      <c r="AI19" s="112"/>
      <c r="AJ19" s="30">
        <f t="shared" si="1"/>
        <v>0</v>
      </c>
    </row>
    <row r="20" spans="1:37" ht="15" thickBot="1" x14ac:dyDescent="0.25">
      <c r="A20" s="70" t="s">
        <v>216</v>
      </c>
      <c r="B20" s="71" t="s">
        <v>220</v>
      </c>
      <c r="C20" s="28"/>
      <c r="D20" s="28"/>
      <c r="E20" s="30">
        <f>IFERROR(VLOOKUP($B20,[2]NUM12!$H$3:$J$151,2,FALSE),0)</f>
        <v>0</v>
      </c>
      <c r="F20" s="74">
        <f t="shared" si="2"/>
        <v>14</v>
      </c>
      <c r="G20" s="203">
        <f>IFERROR(VLOOKUP($B20,[1]NUM12!$H$3:$J$163,2,FALSE),0)</f>
        <v>0</v>
      </c>
      <c r="H20" s="91">
        <f>+G20+(Q20)-(AD20)</f>
        <v>8</v>
      </c>
      <c r="I20" s="110"/>
      <c r="J20" s="96"/>
      <c r="K20" s="202">
        <f>IFERROR(VLOOKUP($B20,'[1]ACT NUM12'!$H$3:$P$142,2,FALSE),0)</f>
        <v>0</v>
      </c>
      <c r="L20" s="202">
        <f>IFERROR(VLOOKUP($B20,'[1]ACT NUM12'!$H$3:$P$142,3,FALSE),0)</f>
        <v>4</v>
      </c>
      <c r="M20" s="202">
        <f>IFERROR(VLOOKUP($B20,'[1]ACT NUM12'!$H$3:$P$142,4,FALSE),0)</f>
        <v>1</v>
      </c>
      <c r="N20" s="202">
        <f>IFERROR(VLOOKUP($B20,'[1]ACT NUM12'!$H$3:$P$142,5,FALSE),0)</f>
        <v>10</v>
      </c>
      <c r="O20" s="202">
        <f>IFERROR(VLOOKUP($B20,'[1]ACT NUM12'!$H$3:$P$142,6,FALSE),0)</f>
        <v>5</v>
      </c>
      <c r="P20" s="202">
        <f>IFERROR(VLOOKUP($B20,'[1]ACT NUM12'!$H$3:$P$142,7,FALSE),0)</f>
        <v>5</v>
      </c>
      <c r="Q20" s="202">
        <f>IFERROR(VLOOKUP($B20,'[1]ACT NUM12'!$H$3:$P$142,8,FALSE),0)</f>
        <v>8</v>
      </c>
      <c r="R20" s="112"/>
      <c r="S20" s="112"/>
      <c r="T20" s="113"/>
      <c r="U20" s="112"/>
      <c r="V20" s="111"/>
      <c r="W20" s="30">
        <f t="shared" si="5"/>
        <v>33</v>
      </c>
      <c r="X20" s="112">
        <f>IFERROR(VLOOKUP($B20,'[1]ACT NUM12'!$AA$3:$AI$112,2,FALSE),0)</f>
        <v>1</v>
      </c>
      <c r="Y20" s="112">
        <f>IFERROR(VLOOKUP($B20,'[1]ACT NUM12'!$AA$3:$AI$112,3,FALSE),0)</f>
        <v>0</v>
      </c>
      <c r="Z20" s="112">
        <f>IFERROR(VLOOKUP($B20,'[1]ACT NUM12'!$AA$3:$AI$112,4,FALSE),0)</f>
        <v>0</v>
      </c>
      <c r="AA20" s="112">
        <f>IFERROR(VLOOKUP($B20,'[1]ACT NUM12'!$AA$3:$AI$112,5,FALSE),0)</f>
        <v>0</v>
      </c>
      <c r="AB20" s="112">
        <f>IFERROR(VLOOKUP($B20,'[1]ACT NUM12'!$AA$3:$AI$112,6,FALSE),0)</f>
        <v>0</v>
      </c>
      <c r="AC20" s="112">
        <f>IFERROR(VLOOKUP($B20,'[1]ACT NUM12'!$AA$3:$AI$112,7,FALSE),0)</f>
        <v>1</v>
      </c>
      <c r="AD20" s="112">
        <f>IFERROR(VLOOKUP($B20,'[1]ACT NUM12'!$AA$3:$AI$112,8,FALSE),0)</f>
        <v>0</v>
      </c>
      <c r="AE20" s="112"/>
      <c r="AF20" s="112"/>
      <c r="AG20" s="112"/>
      <c r="AH20" s="112"/>
      <c r="AI20" s="112"/>
      <c r="AJ20" s="30">
        <f t="shared" si="1"/>
        <v>2</v>
      </c>
    </row>
    <row r="21" spans="1:37" ht="15" thickBot="1" x14ac:dyDescent="0.25">
      <c r="A21" s="240" t="s">
        <v>221</v>
      </c>
      <c r="B21" s="241"/>
      <c r="C21" s="34">
        <f>+D21/Metas!R44</f>
        <v>1.1047662894218837</v>
      </c>
      <c r="D21" s="212">
        <f>H21/AK21</f>
        <v>0.27597061909758658</v>
      </c>
      <c r="E21" s="37">
        <f>SUM(E17:E20)</f>
        <v>250</v>
      </c>
      <c r="F21" s="37">
        <f t="shared" ref="F21:AJ21" si="6">SUM(F17:F20)</f>
        <v>332</v>
      </c>
      <c r="G21" s="37">
        <f t="shared" si="6"/>
        <v>236</v>
      </c>
      <c r="H21" s="37">
        <f t="shared" si="6"/>
        <v>263</v>
      </c>
      <c r="I21" s="37">
        <f t="shared" si="6"/>
        <v>0</v>
      </c>
      <c r="J21" s="37">
        <f t="shared" si="6"/>
        <v>0</v>
      </c>
      <c r="K21" s="37">
        <f t="shared" si="6"/>
        <v>18</v>
      </c>
      <c r="L21" s="37">
        <f t="shared" si="6"/>
        <v>19</v>
      </c>
      <c r="M21" s="37">
        <f t="shared" si="6"/>
        <v>23</v>
      </c>
      <c r="N21" s="37">
        <f t="shared" si="6"/>
        <v>26</v>
      </c>
      <c r="O21" s="37">
        <f t="shared" si="6"/>
        <v>36</v>
      </c>
      <c r="P21" s="37">
        <f t="shared" si="6"/>
        <v>27</v>
      </c>
      <c r="Q21" s="37">
        <f t="shared" si="6"/>
        <v>28</v>
      </c>
      <c r="R21" s="37">
        <f t="shared" si="6"/>
        <v>0</v>
      </c>
      <c r="S21" s="37">
        <f t="shared" si="6"/>
        <v>0</v>
      </c>
      <c r="T21" s="37">
        <f t="shared" si="6"/>
        <v>0</v>
      </c>
      <c r="U21" s="37">
        <f t="shared" si="6"/>
        <v>0</v>
      </c>
      <c r="V21" s="37">
        <f t="shared" si="6"/>
        <v>0</v>
      </c>
      <c r="W21" s="37">
        <f t="shared" si="6"/>
        <v>177</v>
      </c>
      <c r="X21" s="37">
        <f t="shared" si="6"/>
        <v>1</v>
      </c>
      <c r="Y21" s="37">
        <f t="shared" si="6"/>
        <v>1</v>
      </c>
      <c r="Z21" s="37">
        <f t="shared" si="6"/>
        <v>0</v>
      </c>
      <c r="AA21" s="37">
        <f t="shared" si="6"/>
        <v>2</v>
      </c>
      <c r="AB21" s="37">
        <f t="shared" si="6"/>
        <v>0</v>
      </c>
      <c r="AC21" s="37">
        <f t="shared" si="6"/>
        <v>3</v>
      </c>
      <c r="AD21" s="37">
        <f t="shared" si="6"/>
        <v>1</v>
      </c>
      <c r="AE21" s="37">
        <f t="shared" si="6"/>
        <v>0</v>
      </c>
      <c r="AF21" s="37">
        <f t="shared" si="6"/>
        <v>0</v>
      </c>
      <c r="AG21" s="37">
        <f t="shared" si="6"/>
        <v>0</v>
      </c>
      <c r="AH21" s="37">
        <f t="shared" si="6"/>
        <v>0</v>
      </c>
      <c r="AI21" s="37">
        <f t="shared" si="6"/>
        <v>0</v>
      </c>
      <c r="AJ21" s="37">
        <f t="shared" si="6"/>
        <v>8</v>
      </c>
      <c r="AK21" s="37">
        <v>953</v>
      </c>
    </row>
    <row r="22" spans="1:37" s="168" customFormat="1" x14ac:dyDescent="0.2">
      <c r="B22" s="41" t="s">
        <v>209</v>
      </c>
      <c r="C22" s="42"/>
      <c r="D22" s="175"/>
      <c r="E22" s="170">
        <f>+E16+E21</f>
        <v>475</v>
      </c>
      <c r="F22" s="170">
        <f t="shared" ref="F22:AJ22" si="7">+F16+F21</f>
        <v>569</v>
      </c>
      <c r="G22" s="170">
        <f t="shared" si="7"/>
        <v>439</v>
      </c>
      <c r="H22" s="170">
        <f t="shared" si="7"/>
        <v>471</v>
      </c>
      <c r="I22" s="170">
        <f t="shared" si="7"/>
        <v>0</v>
      </c>
      <c r="J22" s="170">
        <f t="shared" si="7"/>
        <v>0</v>
      </c>
      <c r="K22" s="170">
        <f t="shared" si="7"/>
        <v>23</v>
      </c>
      <c r="L22" s="170">
        <f t="shared" si="7"/>
        <v>20</v>
      </c>
      <c r="M22" s="170">
        <f t="shared" si="7"/>
        <v>27</v>
      </c>
      <c r="N22" s="170">
        <f t="shared" si="7"/>
        <v>28</v>
      </c>
      <c r="O22" s="170">
        <f t="shared" si="7"/>
        <v>43</v>
      </c>
      <c r="P22" s="170">
        <f t="shared" si="7"/>
        <v>27</v>
      </c>
      <c r="Q22" s="170">
        <f t="shared" si="7"/>
        <v>34</v>
      </c>
      <c r="R22" s="170">
        <f t="shared" si="7"/>
        <v>0</v>
      </c>
      <c r="S22" s="170">
        <f t="shared" si="7"/>
        <v>0</v>
      </c>
      <c r="T22" s="170">
        <f t="shared" si="7"/>
        <v>0</v>
      </c>
      <c r="U22" s="170">
        <f t="shared" si="7"/>
        <v>0</v>
      </c>
      <c r="V22" s="170">
        <f t="shared" si="7"/>
        <v>0</v>
      </c>
      <c r="W22" s="170">
        <f t="shared" si="7"/>
        <v>202</v>
      </c>
      <c r="X22" s="170">
        <f t="shared" si="7"/>
        <v>1</v>
      </c>
      <c r="Y22" s="170">
        <f t="shared" si="7"/>
        <v>1</v>
      </c>
      <c r="Z22" s="170">
        <f t="shared" si="7"/>
        <v>0</v>
      </c>
      <c r="AA22" s="170">
        <f t="shared" si="7"/>
        <v>2</v>
      </c>
      <c r="AB22" s="170">
        <f t="shared" si="7"/>
        <v>0</v>
      </c>
      <c r="AC22" s="170">
        <f t="shared" si="7"/>
        <v>3</v>
      </c>
      <c r="AD22" s="170">
        <f t="shared" si="7"/>
        <v>2</v>
      </c>
      <c r="AE22" s="170">
        <f t="shared" si="7"/>
        <v>0</v>
      </c>
      <c r="AF22" s="170">
        <f t="shared" si="7"/>
        <v>0</v>
      </c>
      <c r="AG22" s="170">
        <f t="shared" si="7"/>
        <v>0</v>
      </c>
      <c r="AH22" s="170">
        <f t="shared" si="7"/>
        <v>0</v>
      </c>
      <c r="AI22" s="170">
        <f t="shared" si="7"/>
        <v>0</v>
      </c>
      <c r="AJ22" s="170">
        <f t="shared" si="7"/>
        <v>9</v>
      </c>
      <c r="AK22" s="170">
        <f>+AK16+AK21</f>
        <v>1757</v>
      </c>
    </row>
    <row r="23" spans="1:37" x14ac:dyDescent="0.2">
      <c r="C23" s="45"/>
      <c r="D23" s="45"/>
    </row>
  </sheetData>
  <mergeCells count="13">
    <mergeCell ref="AK10:AK11"/>
    <mergeCell ref="A16:B16"/>
    <mergeCell ref="A21:B21"/>
    <mergeCell ref="A1:A10"/>
    <mergeCell ref="B1:B10"/>
    <mergeCell ref="C1:C11"/>
    <mergeCell ref="D1:D11"/>
    <mergeCell ref="E1:AK1"/>
    <mergeCell ref="E2:AJ9"/>
    <mergeCell ref="AK2:AK9"/>
    <mergeCell ref="E10:J10"/>
    <mergeCell ref="K10:W10"/>
    <mergeCell ref="X10:AJ10"/>
  </mergeCells>
  <pageMargins left="0.7" right="0.7" top="0.75" bottom="0.75" header="0.3" footer="0.3"/>
  <pageSetup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K23"/>
  <sheetViews>
    <sheetView zoomScale="90" zoomScaleNormal="90" workbookViewId="0">
      <pane xSplit="2" ySplit="11" topLeftCell="C12" activePane="bottomRight" state="frozen"/>
      <selection activeCell="C16" sqref="C16"/>
      <selection pane="topRight" activeCell="C16" sqref="C16"/>
      <selection pane="bottomLeft" activeCell="C16" sqref="C16"/>
      <selection pane="bottomRight" activeCell="C12" sqref="C12"/>
    </sheetView>
  </sheetViews>
  <sheetFormatPr baseColWidth="10" defaultRowHeight="14.25" x14ac:dyDescent="0.2"/>
  <cols>
    <col min="1" max="1" width="20.28515625" style="27" bestFit="1" customWidth="1"/>
    <col min="2" max="2" width="36.7109375" style="27" bestFit="1" customWidth="1"/>
    <col min="3" max="3" width="14.42578125" style="31" customWidth="1"/>
    <col min="4" max="4" width="10.140625" style="31" bestFit="1" customWidth="1"/>
    <col min="5" max="5" width="11.140625" style="47" bestFit="1" customWidth="1"/>
    <col min="6" max="6" width="10.42578125" style="47" customWidth="1"/>
    <col min="7" max="7" width="10.85546875" style="47" customWidth="1"/>
    <col min="8" max="8" width="11.140625" style="47" bestFit="1" customWidth="1"/>
    <col min="9" max="9" width="11" style="47" customWidth="1"/>
    <col min="10" max="10" width="11.140625" style="47" customWidth="1"/>
    <col min="11" max="11" width="9.7109375" style="47" customWidth="1"/>
    <col min="12" max="12" width="8.42578125" style="47" customWidth="1"/>
    <col min="13" max="17" width="7.5703125" style="47" customWidth="1"/>
    <col min="18" max="18" width="8.42578125" style="47" customWidth="1"/>
    <col min="19" max="19" width="7.140625" style="47" customWidth="1"/>
    <col min="20" max="20" width="9" style="47" customWidth="1"/>
    <col min="21" max="21" width="8.42578125" style="47" customWidth="1"/>
    <col min="22" max="22" width="7.140625" style="47" customWidth="1"/>
    <col min="23" max="24" width="9.7109375" style="47" customWidth="1"/>
    <col min="25" max="25" width="8.28515625" style="47" customWidth="1"/>
    <col min="26" max="26" width="7" style="47" customWidth="1"/>
    <col min="27" max="28" width="7.140625" style="47" customWidth="1"/>
    <col min="29" max="29" width="7.5703125" style="47" customWidth="1"/>
    <col min="30" max="30" width="8.5703125" style="47" customWidth="1"/>
    <col min="31" max="31" width="8" style="47" customWidth="1"/>
    <col min="32" max="32" width="7.140625" style="47" customWidth="1"/>
    <col min="33" max="34" width="8.5703125" style="47" customWidth="1"/>
    <col min="35" max="35" width="7.140625" style="47" customWidth="1"/>
    <col min="36" max="36" width="7.28515625" style="47" customWidth="1"/>
    <col min="37" max="37" width="23.7109375" style="47" customWidth="1"/>
    <col min="38" max="16384" width="11.42578125" style="31"/>
  </cols>
  <sheetData>
    <row r="1" spans="1:37" s="23" customFormat="1" ht="73.5" customHeight="1" thickTop="1" thickBot="1" x14ac:dyDescent="0.25">
      <c r="A1" s="266" t="s">
        <v>0</v>
      </c>
      <c r="B1" s="246" t="s">
        <v>61</v>
      </c>
      <c r="C1" s="246" t="s">
        <v>62</v>
      </c>
      <c r="D1" s="270" t="s">
        <v>63</v>
      </c>
      <c r="E1" s="357" t="s">
        <v>233</v>
      </c>
      <c r="F1" s="358"/>
      <c r="G1" s="358"/>
      <c r="H1" s="358"/>
      <c r="I1" s="358"/>
      <c r="J1" s="358"/>
      <c r="K1" s="358"/>
      <c r="L1" s="358"/>
      <c r="M1" s="358"/>
      <c r="N1" s="358"/>
      <c r="O1" s="358"/>
      <c r="P1" s="358"/>
      <c r="Q1" s="358"/>
      <c r="R1" s="358"/>
      <c r="S1" s="358"/>
      <c r="T1" s="358"/>
      <c r="U1" s="358"/>
      <c r="V1" s="358"/>
      <c r="W1" s="358"/>
      <c r="X1" s="358"/>
      <c r="Y1" s="358"/>
      <c r="Z1" s="358"/>
      <c r="AA1" s="358"/>
      <c r="AB1" s="358"/>
      <c r="AC1" s="358"/>
      <c r="AD1" s="358"/>
      <c r="AE1" s="358"/>
      <c r="AF1" s="358"/>
      <c r="AG1" s="358"/>
      <c r="AH1" s="358"/>
      <c r="AI1" s="358"/>
      <c r="AJ1" s="358"/>
      <c r="AK1" s="359"/>
    </row>
    <row r="2" spans="1:37" s="23" customFormat="1" ht="15" customHeight="1" thickTop="1" x14ac:dyDescent="0.2">
      <c r="A2" s="267"/>
      <c r="B2" s="269"/>
      <c r="C2" s="247"/>
      <c r="D2" s="271"/>
      <c r="E2" s="339" t="s">
        <v>65</v>
      </c>
      <c r="F2" s="340"/>
      <c r="G2" s="340"/>
      <c r="H2" s="340"/>
      <c r="I2" s="340"/>
      <c r="J2" s="340"/>
      <c r="K2" s="340"/>
      <c r="L2" s="340"/>
      <c r="M2" s="340"/>
      <c r="N2" s="340"/>
      <c r="O2" s="340"/>
      <c r="P2" s="340"/>
      <c r="Q2" s="340"/>
      <c r="R2" s="340"/>
      <c r="S2" s="340"/>
      <c r="T2" s="340"/>
      <c r="U2" s="340"/>
      <c r="V2" s="340"/>
      <c r="W2" s="340"/>
      <c r="X2" s="340"/>
      <c r="Y2" s="340"/>
      <c r="Z2" s="340"/>
      <c r="AA2" s="340"/>
      <c r="AB2" s="340"/>
      <c r="AC2" s="340"/>
      <c r="AD2" s="340"/>
      <c r="AE2" s="340"/>
      <c r="AF2" s="340"/>
      <c r="AG2" s="340"/>
      <c r="AH2" s="340"/>
      <c r="AI2" s="340"/>
      <c r="AJ2" s="341"/>
      <c r="AK2" s="351" t="s">
        <v>66</v>
      </c>
    </row>
    <row r="3" spans="1:37" s="23" customFormat="1" ht="15" customHeight="1" x14ac:dyDescent="0.2">
      <c r="A3" s="267"/>
      <c r="B3" s="269"/>
      <c r="C3" s="247"/>
      <c r="D3" s="271"/>
      <c r="E3" s="342"/>
      <c r="F3" s="278"/>
      <c r="G3" s="278"/>
      <c r="H3" s="278"/>
      <c r="I3" s="278"/>
      <c r="J3" s="278"/>
      <c r="K3" s="278"/>
      <c r="L3" s="278"/>
      <c r="M3" s="278"/>
      <c r="N3" s="278"/>
      <c r="O3" s="278"/>
      <c r="P3" s="278"/>
      <c r="Q3" s="278"/>
      <c r="R3" s="278"/>
      <c r="S3" s="278"/>
      <c r="T3" s="278"/>
      <c r="U3" s="278"/>
      <c r="V3" s="278"/>
      <c r="W3" s="278"/>
      <c r="X3" s="278"/>
      <c r="Y3" s="278"/>
      <c r="Z3" s="278"/>
      <c r="AA3" s="278"/>
      <c r="AB3" s="278"/>
      <c r="AC3" s="278"/>
      <c r="AD3" s="278"/>
      <c r="AE3" s="278"/>
      <c r="AF3" s="278"/>
      <c r="AG3" s="278"/>
      <c r="AH3" s="278"/>
      <c r="AI3" s="278"/>
      <c r="AJ3" s="343"/>
      <c r="AK3" s="356"/>
    </row>
    <row r="4" spans="1:37" s="23" customFormat="1" ht="15" customHeight="1" x14ac:dyDescent="0.2">
      <c r="A4" s="267"/>
      <c r="B4" s="269"/>
      <c r="C4" s="247"/>
      <c r="D4" s="271"/>
      <c r="E4" s="342"/>
      <c r="F4" s="278"/>
      <c r="G4" s="278"/>
      <c r="H4" s="278"/>
      <c r="I4" s="278"/>
      <c r="J4" s="278"/>
      <c r="K4" s="278"/>
      <c r="L4" s="278"/>
      <c r="M4" s="278"/>
      <c r="N4" s="278"/>
      <c r="O4" s="278"/>
      <c r="P4" s="278"/>
      <c r="Q4" s="278"/>
      <c r="R4" s="278"/>
      <c r="S4" s="278"/>
      <c r="T4" s="278"/>
      <c r="U4" s="278"/>
      <c r="V4" s="278"/>
      <c r="W4" s="278"/>
      <c r="X4" s="278"/>
      <c r="Y4" s="278"/>
      <c r="Z4" s="278"/>
      <c r="AA4" s="278"/>
      <c r="AB4" s="278"/>
      <c r="AC4" s="278"/>
      <c r="AD4" s="278"/>
      <c r="AE4" s="278"/>
      <c r="AF4" s="278"/>
      <c r="AG4" s="278"/>
      <c r="AH4" s="278"/>
      <c r="AI4" s="278"/>
      <c r="AJ4" s="343"/>
      <c r="AK4" s="356"/>
    </row>
    <row r="5" spans="1:37" s="23" customFormat="1" ht="15" customHeight="1" x14ac:dyDescent="0.2">
      <c r="A5" s="267"/>
      <c r="B5" s="269"/>
      <c r="C5" s="247"/>
      <c r="D5" s="271"/>
      <c r="E5" s="342"/>
      <c r="F5" s="278"/>
      <c r="G5" s="278"/>
      <c r="H5" s="278"/>
      <c r="I5" s="278"/>
      <c r="J5" s="278"/>
      <c r="K5" s="278"/>
      <c r="L5" s="278"/>
      <c r="M5" s="278"/>
      <c r="N5" s="278"/>
      <c r="O5" s="278"/>
      <c r="P5" s="278"/>
      <c r="Q5" s="278"/>
      <c r="R5" s="278"/>
      <c r="S5" s="278"/>
      <c r="T5" s="278"/>
      <c r="U5" s="278"/>
      <c r="V5" s="278"/>
      <c r="W5" s="278"/>
      <c r="X5" s="278"/>
      <c r="Y5" s="278"/>
      <c r="Z5" s="278"/>
      <c r="AA5" s="278"/>
      <c r="AB5" s="278"/>
      <c r="AC5" s="278"/>
      <c r="AD5" s="278"/>
      <c r="AE5" s="278"/>
      <c r="AF5" s="278"/>
      <c r="AG5" s="278"/>
      <c r="AH5" s="278"/>
      <c r="AI5" s="278"/>
      <c r="AJ5" s="343"/>
      <c r="AK5" s="356"/>
    </row>
    <row r="6" spans="1:37" s="23" customFormat="1" ht="15" customHeight="1" x14ac:dyDescent="0.2">
      <c r="A6" s="267"/>
      <c r="B6" s="269"/>
      <c r="C6" s="247"/>
      <c r="D6" s="271"/>
      <c r="E6" s="342"/>
      <c r="F6" s="278"/>
      <c r="G6" s="278"/>
      <c r="H6" s="278"/>
      <c r="I6" s="278"/>
      <c r="J6" s="278"/>
      <c r="K6" s="278"/>
      <c r="L6" s="278"/>
      <c r="M6" s="278"/>
      <c r="N6" s="278"/>
      <c r="O6" s="278"/>
      <c r="P6" s="278"/>
      <c r="Q6" s="278"/>
      <c r="R6" s="278"/>
      <c r="S6" s="278"/>
      <c r="T6" s="278"/>
      <c r="U6" s="278"/>
      <c r="V6" s="278"/>
      <c r="W6" s="278"/>
      <c r="X6" s="278"/>
      <c r="Y6" s="278"/>
      <c r="Z6" s="278"/>
      <c r="AA6" s="278"/>
      <c r="AB6" s="278"/>
      <c r="AC6" s="278"/>
      <c r="AD6" s="278"/>
      <c r="AE6" s="278"/>
      <c r="AF6" s="278"/>
      <c r="AG6" s="278"/>
      <c r="AH6" s="278"/>
      <c r="AI6" s="278"/>
      <c r="AJ6" s="343"/>
      <c r="AK6" s="356"/>
    </row>
    <row r="7" spans="1:37" s="23" customFormat="1" ht="15" customHeight="1" x14ac:dyDescent="0.2">
      <c r="A7" s="267"/>
      <c r="B7" s="269"/>
      <c r="C7" s="247"/>
      <c r="D7" s="271"/>
      <c r="E7" s="342"/>
      <c r="F7" s="278"/>
      <c r="G7" s="278"/>
      <c r="H7" s="278"/>
      <c r="I7" s="278"/>
      <c r="J7" s="278"/>
      <c r="K7" s="278"/>
      <c r="L7" s="278"/>
      <c r="M7" s="278"/>
      <c r="N7" s="278"/>
      <c r="O7" s="278"/>
      <c r="P7" s="278"/>
      <c r="Q7" s="278"/>
      <c r="R7" s="278"/>
      <c r="S7" s="278"/>
      <c r="T7" s="278"/>
      <c r="U7" s="278"/>
      <c r="V7" s="278"/>
      <c r="W7" s="278"/>
      <c r="X7" s="278"/>
      <c r="Y7" s="278"/>
      <c r="Z7" s="278"/>
      <c r="AA7" s="278"/>
      <c r="AB7" s="278"/>
      <c r="AC7" s="278"/>
      <c r="AD7" s="278"/>
      <c r="AE7" s="278"/>
      <c r="AF7" s="278"/>
      <c r="AG7" s="278"/>
      <c r="AH7" s="278"/>
      <c r="AI7" s="278"/>
      <c r="AJ7" s="343"/>
      <c r="AK7" s="356"/>
    </row>
    <row r="8" spans="1:37" s="23" customFormat="1" ht="15" customHeight="1" x14ac:dyDescent="0.2">
      <c r="A8" s="267"/>
      <c r="B8" s="269"/>
      <c r="C8" s="247"/>
      <c r="D8" s="271"/>
      <c r="E8" s="342"/>
      <c r="F8" s="278"/>
      <c r="G8" s="278"/>
      <c r="H8" s="278"/>
      <c r="I8" s="278"/>
      <c r="J8" s="278"/>
      <c r="K8" s="278"/>
      <c r="L8" s="278"/>
      <c r="M8" s="278"/>
      <c r="N8" s="278"/>
      <c r="O8" s="278"/>
      <c r="P8" s="278"/>
      <c r="Q8" s="278"/>
      <c r="R8" s="278"/>
      <c r="S8" s="278"/>
      <c r="T8" s="278"/>
      <c r="U8" s="278"/>
      <c r="V8" s="278"/>
      <c r="W8" s="278"/>
      <c r="X8" s="278"/>
      <c r="Y8" s="278"/>
      <c r="Z8" s="278"/>
      <c r="AA8" s="278"/>
      <c r="AB8" s="278"/>
      <c r="AC8" s="278"/>
      <c r="AD8" s="278"/>
      <c r="AE8" s="278"/>
      <c r="AF8" s="278"/>
      <c r="AG8" s="278"/>
      <c r="AH8" s="278"/>
      <c r="AI8" s="278"/>
      <c r="AJ8" s="343"/>
      <c r="AK8" s="356"/>
    </row>
    <row r="9" spans="1:37" s="23" customFormat="1" ht="15.75" customHeight="1" thickBot="1" x14ac:dyDescent="0.25">
      <c r="A9" s="267"/>
      <c r="B9" s="269"/>
      <c r="C9" s="247"/>
      <c r="D9" s="271"/>
      <c r="E9" s="344"/>
      <c r="F9" s="345"/>
      <c r="G9" s="345"/>
      <c r="H9" s="345"/>
      <c r="I9" s="345"/>
      <c r="J9" s="345"/>
      <c r="K9" s="345"/>
      <c r="L9" s="345"/>
      <c r="M9" s="345"/>
      <c r="N9" s="345"/>
      <c r="O9" s="345"/>
      <c r="P9" s="345"/>
      <c r="Q9" s="345"/>
      <c r="R9" s="345"/>
      <c r="S9" s="345"/>
      <c r="T9" s="345"/>
      <c r="U9" s="345"/>
      <c r="V9" s="345"/>
      <c r="W9" s="345"/>
      <c r="X9" s="345"/>
      <c r="Y9" s="345"/>
      <c r="Z9" s="345"/>
      <c r="AA9" s="345"/>
      <c r="AB9" s="345"/>
      <c r="AC9" s="345"/>
      <c r="AD9" s="345"/>
      <c r="AE9" s="345"/>
      <c r="AF9" s="345"/>
      <c r="AG9" s="345"/>
      <c r="AH9" s="345"/>
      <c r="AI9" s="345"/>
      <c r="AJ9" s="346"/>
      <c r="AK9" s="352"/>
    </row>
    <row r="10" spans="1:37" s="23" customFormat="1" ht="57.75" customHeight="1" thickTop="1" thickBot="1" x14ac:dyDescent="0.25">
      <c r="A10" s="268"/>
      <c r="B10" s="248"/>
      <c r="C10" s="247"/>
      <c r="D10" s="272"/>
      <c r="E10" s="347" t="s">
        <v>123</v>
      </c>
      <c r="F10" s="348"/>
      <c r="G10" s="348"/>
      <c r="H10" s="348"/>
      <c r="I10" s="348"/>
      <c r="J10" s="349"/>
      <c r="K10" s="284" t="s">
        <v>124</v>
      </c>
      <c r="L10" s="284"/>
      <c r="M10" s="284"/>
      <c r="N10" s="284"/>
      <c r="O10" s="284"/>
      <c r="P10" s="284"/>
      <c r="Q10" s="284"/>
      <c r="R10" s="284"/>
      <c r="S10" s="284"/>
      <c r="T10" s="284"/>
      <c r="U10" s="284"/>
      <c r="V10" s="284"/>
      <c r="W10" s="284"/>
      <c r="X10" s="285" t="s">
        <v>125</v>
      </c>
      <c r="Y10" s="284"/>
      <c r="Z10" s="284"/>
      <c r="AA10" s="284"/>
      <c r="AB10" s="284"/>
      <c r="AC10" s="284"/>
      <c r="AD10" s="284"/>
      <c r="AE10" s="284"/>
      <c r="AF10" s="284"/>
      <c r="AG10" s="284"/>
      <c r="AH10" s="284"/>
      <c r="AI10" s="284"/>
      <c r="AJ10" s="284"/>
      <c r="AK10" s="356" t="s">
        <v>126</v>
      </c>
    </row>
    <row r="11" spans="1:37" s="23" customFormat="1" ht="33" thickBot="1" x14ac:dyDescent="0.25">
      <c r="A11" s="24"/>
      <c r="B11" s="24"/>
      <c r="C11" s="248"/>
      <c r="D11" s="25" t="s">
        <v>68</v>
      </c>
      <c r="E11" s="26" t="s">
        <v>99</v>
      </c>
      <c r="F11" s="48" t="s">
        <v>100</v>
      </c>
      <c r="G11" s="26" t="s">
        <v>69</v>
      </c>
      <c r="H11" s="48" t="s">
        <v>101</v>
      </c>
      <c r="I11" s="48" t="s">
        <v>102</v>
      </c>
      <c r="J11" s="48" t="s">
        <v>70</v>
      </c>
      <c r="K11" s="26" t="s">
        <v>74</v>
      </c>
      <c r="L11" s="26" t="s">
        <v>75</v>
      </c>
      <c r="M11" s="26" t="s">
        <v>76</v>
      </c>
      <c r="N11" s="26" t="s">
        <v>77</v>
      </c>
      <c r="O11" s="26" t="s">
        <v>78</v>
      </c>
      <c r="P11" s="26" t="s">
        <v>79</v>
      </c>
      <c r="Q11" s="26" t="s">
        <v>80</v>
      </c>
      <c r="R11" s="26" t="s">
        <v>81</v>
      </c>
      <c r="S11" s="26" t="s">
        <v>82</v>
      </c>
      <c r="T11" s="26" t="s">
        <v>83</v>
      </c>
      <c r="U11" s="26" t="s">
        <v>84</v>
      </c>
      <c r="V11" s="26" t="s">
        <v>85</v>
      </c>
      <c r="W11" s="26" t="s">
        <v>86</v>
      </c>
      <c r="X11" s="26" t="s">
        <v>74</v>
      </c>
      <c r="Y11" s="26" t="s">
        <v>75</v>
      </c>
      <c r="Z11" s="26" t="s">
        <v>76</v>
      </c>
      <c r="AA11" s="26" t="s">
        <v>77</v>
      </c>
      <c r="AB11" s="26" t="s">
        <v>78</v>
      </c>
      <c r="AC11" s="26" t="s">
        <v>79</v>
      </c>
      <c r="AD11" s="26" t="s">
        <v>80</v>
      </c>
      <c r="AE11" s="26" t="s">
        <v>81</v>
      </c>
      <c r="AF11" s="26" t="s">
        <v>82</v>
      </c>
      <c r="AG11" s="26" t="s">
        <v>83</v>
      </c>
      <c r="AH11" s="26" t="s">
        <v>84</v>
      </c>
      <c r="AI11" s="26" t="s">
        <v>85</v>
      </c>
      <c r="AJ11" s="48" t="s">
        <v>86</v>
      </c>
      <c r="AK11" s="352"/>
    </row>
    <row r="12" spans="1:37" ht="15" thickBot="1" x14ac:dyDescent="0.25">
      <c r="A12" s="70" t="s">
        <v>210</v>
      </c>
      <c r="B12" s="71" t="s">
        <v>211</v>
      </c>
      <c r="C12" s="33"/>
      <c r="D12" s="28"/>
      <c r="E12" s="30">
        <f>IFERROR(VLOOKUP($B12,[2]NUM13!$H$3:$J$144,2,FALSE),0)</f>
        <v>64</v>
      </c>
      <c r="F12" s="74">
        <f>+E12+(K12+L12+M12+N12)-(X12+Y12+Z12+AA12)</f>
        <v>64</v>
      </c>
      <c r="G12" s="203">
        <f>IFERROR(VLOOKUP($B12,[1]NUM13!$H$3:$J$155,2,FALSE),0)</f>
        <v>35</v>
      </c>
      <c r="H12" s="91">
        <f t="shared" ref="H12" si="0">+G12+(Q12)-(AD12)</f>
        <v>35</v>
      </c>
      <c r="I12" s="110"/>
      <c r="J12" s="96"/>
      <c r="K12" s="202">
        <f>IFERROR(VLOOKUP($B12,'[1]ACT NUM13'!$H$3:$P$102,2,FALSE),0)</f>
        <v>0</v>
      </c>
      <c r="L12" s="202">
        <f>IFERROR(VLOOKUP($B12,'[1]ACT NUM13'!$H$3:$P$102,3,FALSE),0)</f>
        <v>0</v>
      </c>
      <c r="M12" s="202">
        <f>IFERROR(VLOOKUP($B12,'[1]ACT NUM13'!$H$3:$P$102,4,FALSE),0)</f>
        <v>0</v>
      </c>
      <c r="N12" s="202">
        <f>IFERROR(VLOOKUP($B12,'[1]ACT NUM13'!$H$3:$P$102,5,FALSE),0)</f>
        <v>0</v>
      </c>
      <c r="O12" s="202">
        <f>IFERROR(VLOOKUP($B12,'[1]ACT NUM13'!$H$3:$P$102,6,FALSE),0)</f>
        <v>1</v>
      </c>
      <c r="P12" s="202">
        <f>IFERROR(VLOOKUP($B12,'[1]ACT NUM13'!$H$3:$P$102,7,FALSE),0)</f>
        <v>0</v>
      </c>
      <c r="Q12" s="202">
        <f>IFERROR(VLOOKUP($B12,'[1]ACT NUM13'!$H$3:$P$102,8,FALSE),0)</f>
        <v>0</v>
      </c>
      <c r="R12" s="29"/>
      <c r="S12" s="29"/>
      <c r="T12" s="29"/>
      <c r="U12" s="29"/>
      <c r="V12" s="112"/>
      <c r="W12" s="30">
        <f t="shared" ref="W12:W20" si="1">SUM(K12:V12)</f>
        <v>1</v>
      </c>
      <c r="X12" s="204">
        <f>IFERROR(VLOOKUP($B12,'[1]ACT NUM13'!$AB$3:$AJ$54,2,FALSE),0)</f>
        <v>0</v>
      </c>
      <c r="Y12" s="204">
        <f>IFERROR(VLOOKUP($B12,'[1]ACT NUM13'!$AB$3:$AJ$54,3,FALSE),0)</f>
        <v>0</v>
      </c>
      <c r="Z12" s="204">
        <f>IFERROR(VLOOKUP($B12,'[1]ACT NUM13'!$AB$3:$AJ$54,4,FALSE),0)</f>
        <v>0</v>
      </c>
      <c r="AA12" s="204">
        <f>IFERROR(VLOOKUP($B12,'[1]ACT NUM13'!$AB$3:$AJ$54,5,FALSE),0)</f>
        <v>0</v>
      </c>
      <c r="AB12" s="204">
        <f>IFERROR(VLOOKUP($B12,'[1]ACT NUM13'!$AB$3:$AJ$54,6,FALSE),0)</f>
        <v>0</v>
      </c>
      <c r="AC12" s="29">
        <f>IFERROR(VLOOKUP($B12,'[1]ACT NUM13'!$AB$3:$AJ$54,7,FALSE),0)</f>
        <v>0</v>
      </c>
      <c r="AD12" s="29">
        <f>IFERROR(VLOOKUP($B12,'[1]ACT NUM13'!$AB$3:$AJ$54,8,FALSE),0)</f>
        <v>0</v>
      </c>
      <c r="AE12" s="29"/>
      <c r="AF12" s="29"/>
      <c r="AG12" s="112"/>
      <c r="AH12" s="112"/>
      <c r="AI12" s="112"/>
      <c r="AJ12" s="30">
        <f t="shared" ref="AJ12:AJ20" si="2">SUM(X12:AI12)</f>
        <v>0</v>
      </c>
    </row>
    <row r="13" spans="1:37" ht="15" thickBot="1" x14ac:dyDescent="0.25">
      <c r="A13" s="70" t="s">
        <v>210</v>
      </c>
      <c r="B13" s="71" t="s">
        <v>212</v>
      </c>
      <c r="C13" s="28"/>
      <c r="D13" s="28"/>
      <c r="E13" s="30">
        <f>IFERROR(VLOOKUP($B13,[2]NUM13!$H$3:$J$144,2,FALSE),0)</f>
        <v>47</v>
      </c>
      <c r="F13" s="74">
        <f>+E13+(K13+L13+M13+N13)-(X13+Y13+Z13+AA13)</f>
        <v>48</v>
      </c>
      <c r="G13" s="203">
        <f>IFERROR(VLOOKUP($B13,[1]NUM13!$H$3:$J$155,2,FALSE),0)</f>
        <v>17</v>
      </c>
      <c r="H13" s="91">
        <f t="shared" ref="H13:H15" si="3">+G13+(Q13)-(AD13)</f>
        <v>17</v>
      </c>
      <c r="I13" s="110"/>
      <c r="J13" s="96"/>
      <c r="K13" s="202">
        <f>IFERROR(VLOOKUP($B13,'[1]ACT NUM13'!$H$3:$P$102,2,FALSE),0)</f>
        <v>0</v>
      </c>
      <c r="L13" s="202">
        <f>IFERROR(VLOOKUP($B13,'[1]ACT NUM13'!$H$3:$P$102,3,FALSE),0)</f>
        <v>1</v>
      </c>
      <c r="M13" s="202">
        <f>IFERROR(VLOOKUP($B13,'[1]ACT NUM13'!$H$3:$P$102,4,FALSE),0)</f>
        <v>0</v>
      </c>
      <c r="N13" s="202">
        <f>IFERROR(VLOOKUP($B13,'[1]ACT NUM13'!$H$3:$P$102,5,FALSE),0)</f>
        <v>0</v>
      </c>
      <c r="O13" s="202">
        <f>IFERROR(VLOOKUP($B13,'[1]ACT NUM13'!$H$3:$P$102,6,FALSE),0)</f>
        <v>0</v>
      </c>
      <c r="P13" s="202">
        <f>IFERROR(VLOOKUP($B13,'[1]ACT NUM13'!$H$3:$P$102,7,FALSE),0)</f>
        <v>0</v>
      </c>
      <c r="Q13" s="202">
        <f>IFERROR(VLOOKUP($B13,'[1]ACT NUM13'!$H$3:$P$102,8,FALSE),0)</f>
        <v>0</v>
      </c>
      <c r="R13" s="29"/>
      <c r="S13" s="29"/>
      <c r="T13" s="29"/>
      <c r="U13" s="29"/>
      <c r="V13" s="112"/>
      <c r="W13" s="30">
        <f t="shared" si="1"/>
        <v>1</v>
      </c>
      <c r="X13" s="204">
        <f>IFERROR(VLOOKUP($B13,'[1]ACT NUM13'!$AB$3:$AJ$54,2,FALSE),0)</f>
        <v>0</v>
      </c>
      <c r="Y13" s="204">
        <f>IFERROR(VLOOKUP($B13,'[1]ACT NUM13'!$AB$3:$AJ$54,3,FALSE),0)</f>
        <v>0</v>
      </c>
      <c r="Z13" s="204">
        <f>IFERROR(VLOOKUP($B13,'[1]ACT NUM13'!$AB$3:$AJ$54,4,FALSE),0)</f>
        <v>0</v>
      </c>
      <c r="AA13" s="204">
        <f>IFERROR(VLOOKUP($B13,'[1]ACT NUM13'!$AB$3:$AJ$54,5,FALSE),0)</f>
        <v>0</v>
      </c>
      <c r="AB13" s="204">
        <f>IFERROR(VLOOKUP($B13,'[1]ACT NUM13'!$AB$3:$AJ$54,6,FALSE),0)</f>
        <v>0</v>
      </c>
      <c r="AC13" s="29">
        <f>IFERROR(VLOOKUP($B13,'[1]ACT NUM13'!$AB$3:$AJ$54,7,FALSE),0)</f>
        <v>0</v>
      </c>
      <c r="AD13" s="29">
        <f>IFERROR(VLOOKUP($B13,'[1]ACT NUM13'!$AB$3:$AJ$54,8,FALSE),0)</f>
        <v>0</v>
      </c>
      <c r="AE13" s="29"/>
      <c r="AF13" s="29"/>
      <c r="AG13" s="112"/>
      <c r="AH13" s="112"/>
      <c r="AI13" s="112"/>
      <c r="AJ13" s="30">
        <f>SUM(X13:AI13)</f>
        <v>0</v>
      </c>
    </row>
    <row r="14" spans="1:37" ht="15" thickBot="1" x14ac:dyDescent="0.25">
      <c r="A14" s="70" t="s">
        <v>210</v>
      </c>
      <c r="B14" s="71" t="s">
        <v>213</v>
      </c>
      <c r="C14" s="28"/>
      <c r="D14" s="28"/>
      <c r="E14" s="30">
        <f>IFERROR(VLOOKUP($B14,[2]NUM13!$H$3:$J$144,2,FALSE),0)</f>
        <v>29</v>
      </c>
      <c r="F14" s="74">
        <f>+E14+(K14+L14+M14+N14)-(X14+Y14+Z14+AA14)</f>
        <v>29</v>
      </c>
      <c r="G14" s="203">
        <f>IFERROR(VLOOKUP($B14,[1]NUM13!$H$3:$J$155,2,FALSE),0)</f>
        <v>18</v>
      </c>
      <c r="H14" s="91">
        <f t="shared" si="3"/>
        <v>18</v>
      </c>
      <c r="I14" s="110"/>
      <c r="J14" s="96"/>
      <c r="K14" s="202">
        <f>IFERROR(VLOOKUP($B14,'[1]ACT NUM13'!$H$3:$P$102,2,FALSE),0)</f>
        <v>0</v>
      </c>
      <c r="L14" s="202">
        <f>IFERROR(VLOOKUP($B14,'[1]ACT NUM13'!$H$3:$P$102,3,FALSE),0)</f>
        <v>0</v>
      </c>
      <c r="M14" s="202">
        <f>IFERROR(VLOOKUP($B14,'[1]ACT NUM13'!$H$3:$P$102,4,FALSE),0)</f>
        <v>0</v>
      </c>
      <c r="N14" s="202">
        <f>IFERROR(VLOOKUP($B14,'[1]ACT NUM13'!$H$3:$P$102,5,FALSE),0)</f>
        <v>0</v>
      </c>
      <c r="O14" s="202">
        <f>IFERROR(VLOOKUP($B14,'[1]ACT NUM13'!$H$3:$P$102,6,FALSE),0)</f>
        <v>0</v>
      </c>
      <c r="P14" s="202">
        <f>IFERROR(VLOOKUP($B14,'[1]ACT NUM13'!$H$3:$P$102,7,FALSE),0)</f>
        <v>0</v>
      </c>
      <c r="Q14" s="202">
        <f>IFERROR(VLOOKUP($B14,'[1]ACT NUM13'!$H$3:$P$102,8,FALSE),0)</f>
        <v>0</v>
      </c>
      <c r="R14" s="29"/>
      <c r="S14" s="29"/>
      <c r="T14" s="29"/>
      <c r="U14" s="29"/>
      <c r="V14" s="112"/>
      <c r="W14" s="30">
        <f t="shared" si="1"/>
        <v>0</v>
      </c>
      <c r="X14" s="204">
        <f>IFERROR(VLOOKUP($B14,'[1]ACT NUM13'!$AB$3:$AJ$54,2,FALSE),0)</f>
        <v>0</v>
      </c>
      <c r="Y14" s="204">
        <f>IFERROR(VLOOKUP($B14,'[1]ACT NUM13'!$AB$3:$AJ$54,3,FALSE),0)</f>
        <v>0</v>
      </c>
      <c r="Z14" s="204">
        <f>IFERROR(VLOOKUP($B14,'[1]ACT NUM13'!$AB$3:$AJ$54,4,FALSE),0)</f>
        <v>0</v>
      </c>
      <c r="AA14" s="204">
        <f>IFERROR(VLOOKUP($B14,'[1]ACT NUM13'!$AB$3:$AJ$54,5,FALSE),0)</f>
        <v>0</v>
      </c>
      <c r="AB14" s="204">
        <f>IFERROR(VLOOKUP($B14,'[1]ACT NUM13'!$AB$3:$AJ$54,6,FALSE),0)</f>
        <v>0</v>
      </c>
      <c r="AC14" s="29">
        <f>IFERROR(VLOOKUP($B14,'[1]ACT NUM13'!$AB$3:$AJ$54,7,FALSE),0)</f>
        <v>0</v>
      </c>
      <c r="AD14" s="29">
        <f>IFERROR(VLOOKUP($B14,'[1]ACT NUM13'!$AB$3:$AJ$54,8,FALSE),0)</f>
        <v>0</v>
      </c>
      <c r="AE14" s="29"/>
      <c r="AF14" s="29"/>
      <c r="AG14" s="112"/>
      <c r="AH14" s="112"/>
      <c r="AI14" s="112"/>
      <c r="AJ14" s="30">
        <f t="shared" si="2"/>
        <v>0</v>
      </c>
    </row>
    <row r="15" spans="1:37" ht="15" thickBot="1" x14ac:dyDescent="0.25">
      <c r="A15" s="70" t="s">
        <v>210</v>
      </c>
      <c r="B15" s="71" t="s">
        <v>214</v>
      </c>
      <c r="C15" s="28"/>
      <c r="D15" s="28"/>
      <c r="E15" s="30">
        <f>IFERROR(VLOOKUP($B15,[2]NUM13!$H$3:$J$144,2,FALSE),0)</f>
        <v>41</v>
      </c>
      <c r="F15" s="74">
        <f>+E15+(K15+L15+M15+N15)-(X15+Y15+Z15+AA15)</f>
        <v>41</v>
      </c>
      <c r="G15" s="203">
        <f>IFERROR(VLOOKUP($B15,[1]NUM13!$H$3:$J$155,2,FALSE),0)</f>
        <v>26</v>
      </c>
      <c r="H15" s="91">
        <f t="shared" si="3"/>
        <v>26</v>
      </c>
      <c r="I15" s="110"/>
      <c r="J15" s="96"/>
      <c r="K15" s="202">
        <f>IFERROR(VLOOKUP($B15,'[1]ACT NUM13'!$H$3:$P$102,2,FALSE),0)</f>
        <v>0</v>
      </c>
      <c r="L15" s="202">
        <f>IFERROR(VLOOKUP($B15,'[1]ACT NUM13'!$H$3:$P$102,3,FALSE),0)</f>
        <v>0</v>
      </c>
      <c r="M15" s="202">
        <f>IFERROR(VLOOKUP($B15,'[1]ACT NUM13'!$H$3:$P$102,4,FALSE),0)</f>
        <v>0</v>
      </c>
      <c r="N15" s="202">
        <f>IFERROR(VLOOKUP($B15,'[1]ACT NUM13'!$H$3:$P$102,5,FALSE),0)</f>
        <v>0</v>
      </c>
      <c r="O15" s="202">
        <f>IFERROR(VLOOKUP($B15,'[1]ACT NUM13'!$H$3:$P$102,6,FALSE),0)</f>
        <v>0</v>
      </c>
      <c r="P15" s="202">
        <f>IFERROR(VLOOKUP($B15,'[1]ACT NUM13'!$H$3:$P$102,7,FALSE),0)</f>
        <v>0</v>
      </c>
      <c r="Q15" s="202">
        <f>IFERROR(VLOOKUP($B15,'[1]ACT NUM13'!$H$3:$P$102,8,FALSE),0)</f>
        <v>0</v>
      </c>
      <c r="R15" s="29"/>
      <c r="S15" s="29"/>
      <c r="T15" s="29"/>
      <c r="U15" s="29"/>
      <c r="V15" s="112"/>
      <c r="W15" s="30">
        <f t="shared" si="1"/>
        <v>0</v>
      </c>
      <c r="X15" s="204">
        <f>IFERROR(VLOOKUP($B15,'[1]ACT NUM13'!$AB$3:$AJ$54,2,FALSE),0)</f>
        <v>0</v>
      </c>
      <c r="Y15" s="204">
        <f>IFERROR(VLOOKUP($B15,'[1]ACT NUM13'!$AB$3:$AJ$54,3,FALSE),0)</f>
        <v>0</v>
      </c>
      <c r="Z15" s="204">
        <f>IFERROR(VLOOKUP($B15,'[1]ACT NUM13'!$AB$3:$AJ$54,4,FALSE),0)</f>
        <v>0</v>
      </c>
      <c r="AA15" s="204">
        <f>IFERROR(VLOOKUP($B15,'[1]ACT NUM13'!$AB$3:$AJ$54,5,FALSE),0)</f>
        <v>0</v>
      </c>
      <c r="AB15" s="204">
        <f>IFERROR(VLOOKUP($B15,'[1]ACT NUM13'!$AB$3:$AJ$54,6,FALSE),0)</f>
        <v>0</v>
      </c>
      <c r="AC15" s="29">
        <f>IFERROR(VLOOKUP($B15,'[1]ACT NUM13'!$AB$3:$AJ$54,7,FALSE),0)</f>
        <v>0</v>
      </c>
      <c r="AD15" s="29">
        <f>IFERROR(VLOOKUP($B15,'[1]ACT NUM13'!$AB$3:$AJ$54,8,FALSE),0)</f>
        <v>0</v>
      </c>
      <c r="AE15" s="29"/>
      <c r="AF15" s="29"/>
      <c r="AG15" s="112"/>
      <c r="AH15" s="112"/>
      <c r="AI15" s="112"/>
      <c r="AJ15" s="30">
        <f t="shared" si="2"/>
        <v>0</v>
      </c>
    </row>
    <row r="16" spans="1:37" ht="15" thickBot="1" x14ac:dyDescent="0.25">
      <c r="A16" s="240" t="s">
        <v>215</v>
      </c>
      <c r="B16" s="241"/>
      <c r="C16" s="34">
        <f>+D16/Metas!S45</f>
        <v>0.52835214670577935</v>
      </c>
      <c r="D16" s="35">
        <f>+H16/AK16</f>
        <v>0.18320610687022901</v>
      </c>
      <c r="E16" s="37">
        <f t="shared" ref="E16:V16" si="4">SUM(E12:E15)</f>
        <v>181</v>
      </c>
      <c r="F16" s="37">
        <f>SUM(F12:F15)</f>
        <v>182</v>
      </c>
      <c r="G16" s="37">
        <f t="shared" si="4"/>
        <v>96</v>
      </c>
      <c r="H16" s="37">
        <f t="shared" si="4"/>
        <v>96</v>
      </c>
      <c r="I16" s="37">
        <f t="shared" si="4"/>
        <v>0</v>
      </c>
      <c r="J16" s="37">
        <f t="shared" si="4"/>
        <v>0</v>
      </c>
      <c r="K16" s="37">
        <f t="shared" si="4"/>
        <v>0</v>
      </c>
      <c r="L16" s="37">
        <f t="shared" si="4"/>
        <v>1</v>
      </c>
      <c r="M16" s="37">
        <f t="shared" si="4"/>
        <v>0</v>
      </c>
      <c r="N16" s="37">
        <f t="shared" si="4"/>
        <v>0</v>
      </c>
      <c r="O16" s="37">
        <f t="shared" si="4"/>
        <v>1</v>
      </c>
      <c r="P16" s="37">
        <f t="shared" si="4"/>
        <v>0</v>
      </c>
      <c r="Q16" s="37">
        <f t="shared" si="4"/>
        <v>0</v>
      </c>
      <c r="R16" s="37">
        <f t="shared" si="4"/>
        <v>0</v>
      </c>
      <c r="S16" s="37">
        <f t="shared" si="4"/>
        <v>0</v>
      </c>
      <c r="T16" s="37">
        <f t="shared" si="4"/>
        <v>0</v>
      </c>
      <c r="U16" s="37">
        <f t="shared" si="4"/>
        <v>0</v>
      </c>
      <c r="V16" s="37">
        <f t="shared" si="4"/>
        <v>0</v>
      </c>
      <c r="W16" s="37">
        <f t="shared" si="1"/>
        <v>2</v>
      </c>
      <c r="X16" s="37">
        <f t="shared" ref="X16:AI16" si="5">SUM(X12:X15)</f>
        <v>0</v>
      </c>
      <c r="Y16" s="37">
        <f t="shared" si="5"/>
        <v>0</v>
      </c>
      <c r="Z16" s="37">
        <f t="shared" si="5"/>
        <v>0</v>
      </c>
      <c r="AA16" s="37">
        <f t="shared" si="5"/>
        <v>0</v>
      </c>
      <c r="AB16" s="37">
        <f t="shared" si="5"/>
        <v>0</v>
      </c>
      <c r="AC16" s="37">
        <f t="shared" si="5"/>
        <v>0</v>
      </c>
      <c r="AD16" s="37">
        <f t="shared" si="5"/>
        <v>0</v>
      </c>
      <c r="AE16" s="37">
        <f t="shared" si="5"/>
        <v>0</v>
      </c>
      <c r="AF16" s="37">
        <f t="shared" si="5"/>
        <v>0</v>
      </c>
      <c r="AG16" s="37">
        <f t="shared" si="5"/>
        <v>0</v>
      </c>
      <c r="AH16" s="37">
        <f t="shared" si="5"/>
        <v>0</v>
      </c>
      <c r="AI16" s="37">
        <f t="shared" si="5"/>
        <v>0</v>
      </c>
      <c r="AJ16" s="37">
        <f t="shared" si="2"/>
        <v>0</v>
      </c>
      <c r="AK16" s="37">
        <v>524</v>
      </c>
    </row>
    <row r="17" spans="1:37" ht="15" thickBot="1" x14ac:dyDescent="0.25">
      <c r="A17" s="70" t="s">
        <v>216</v>
      </c>
      <c r="B17" s="71" t="s">
        <v>217</v>
      </c>
      <c r="C17" s="28"/>
      <c r="D17" s="28"/>
      <c r="E17" s="30">
        <f>IFERROR(VLOOKUP($B17,[2]NUM13!$H$3:$J$144,2,FALSE),0)</f>
        <v>24</v>
      </c>
      <c r="F17" s="74">
        <f>+E17+(K17+L17+M17+N17)-(X17+Y17+Z17+AA17)</f>
        <v>28</v>
      </c>
      <c r="G17" s="203">
        <f>IFERROR(VLOOKUP($B17,[1]NUM13!$H$3:$J$155,2,FALSE),0)</f>
        <v>11</v>
      </c>
      <c r="H17" s="91">
        <f t="shared" ref="H17:H20" si="6">+G17+(Q17)-(AD17)</f>
        <v>14</v>
      </c>
      <c r="I17" s="110"/>
      <c r="J17" s="96"/>
      <c r="K17" s="202">
        <f>IFERROR(VLOOKUP($B17,'[1]ACT NUM13'!$H$3:$P$102,2,FALSE),0)</f>
        <v>1</v>
      </c>
      <c r="L17" s="202">
        <f>IFERROR(VLOOKUP($B17,'[1]ACT NUM13'!$H$3:$P$102,3,FALSE),0)</f>
        <v>1</v>
      </c>
      <c r="M17" s="202">
        <f>IFERROR(VLOOKUP($B17,'[1]ACT NUM13'!$H$3:$P$102,4,FALSE),0)</f>
        <v>1</v>
      </c>
      <c r="N17" s="202">
        <f>IFERROR(VLOOKUP($B17,'[1]ACT NUM13'!$H$3:$P$102,5,FALSE),0)</f>
        <v>1</v>
      </c>
      <c r="O17" s="202">
        <f>IFERROR(VLOOKUP($B17,'[1]ACT NUM13'!$H$3:$P$102,6,FALSE),0)</f>
        <v>0</v>
      </c>
      <c r="P17" s="202">
        <f>IFERROR(VLOOKUP($B17,'[1]ACT NUM13'!$H$3:$P$102,7,FALSE),0)</f>
        <v>2</v>
      </c>
      <c r="Q17" s="202">
        <f>IFERROR(VLOOKUP($B17,'[1]ACT NUM13'!$H$3:$P$102,8,FALSE),0)</f>
        <v>3</v>
      </c>
      <c r="R17" s="111"/>
      <c r="S17" s="111"/>
      <c r="T17" s="114"/>
      <c r="U17" s="111"/>
      <c r="V17" s="111"/>
      <c r="W17" s="30">
        <f t="shared" si="1"/>
        <v>9</v>
      </c>
      <c r="X17" s="204">
        <f>IFERROR(VLOOKUP($B17,'[1]ACT NUM13'!$AB$3:$AJ$54,2,FALSE),0)</f>
        <v>0</v>
      </c>
      <c r="Y17" s="204">
        <f>IFERROR(VLOOKUP($B17,'[1]ACT NUM13'!$AB$3:$AJ$54,3,FALSE),0)</f>
        <v>0</v>
      </c>
      <c r="Z17" s="204">
        <f>IFERROR(VLOOKUP($B17,'[1]ACT NUM13'!$AB$3:$AJ$54,4,FALSE),0)</f>
        <v>0</v>
      </c>
      <c r="AA17" s="204">
        <f>IFERROR(VLOOKUP($B17,'[1]ACT NUM13'!$AB$3:$AJ$54,5,FALSE),0)</f>
        <v>0</v>
      </c>
      <c r="AB17" s="204">
        <f>IFERROR(VLOOKUP($B17,'[1]ACT NUM13'!$AB$3:$AJ$54,6,FALSE),0)</f>
        <v>0</v>
      </c>
      <c r="AC17" s="112">
        <f>IFERROR(VLOOKUP($B17,'[1]ACT NUM13'!$AB$3:$AJ$54,7,FALSE),0)</f>
        <v>0</v>
      </c>
      <c r="AD17" s="112">
        <f>IFERROR(VLOOKUP($B17,'[1]ACT NUM13'!$AB$3:$AJ$54,8,FALSE),0)</f>
        <v>0</v>
      </c>
      <c r="AE17" s="112"/>
      <c r="AF17" s="112"/>
      <c r="AG17" s="112"/>
      <c r="AH17" s="112"/>
      <c r="AI17" s="112"/>
      <c r="AJ17" s="30">
        <f t="shared" si="2"/>
        <v>0</v>
      </c>
    </row>
    <row r="18" spans="1:37" ht="15" thickBot="1" x14ac:dyDescent="0.25">
      <c r="A18" s="70" t="s">
        <v>216</v>
      </c>
      <c r="B18" s="71" t="s">
        <v>218</v>
      </c>
      <c r="C18" s="28"/>
      <c r="D18" s="28"/>
      <c r="E18" s="30">
        <f>IFERROR(VLOOKUP($B18,[2]NUM13!$H$3:$J$144,2,FALSE),0)</f>
        <v>2</v>
      </c>
      <c r="F18" s="74">
        <f>+E18+(K18+L18+M18+N18)-(X18+Y18+Z18+AA18)</f>
        <v>2</v>
      </c>
      <c r="G18" s="203">
        <f>IFERROR(VLOOKUP($B18,[1]NUM13!$H$3:$J$155,2,FALSE),0)</f>
        <v>6</v>
      </c>
      <c r="H18" s="91">
        <f t="shared" si="6"/>
        <v>6</v>
      </c>
      <c r="I18" s="110"/>
      <c r="J18" s="96"/>
      <c r="K18" s="202">
        <f>IFERROR(VLOOKUP($B18,'[1]ACT NUM13'!$H$3:$P$102,2,FALSE),0)</f>
        <v>0</v>
      </c>
      <c r="L18" s="202">
        <f>IFERROR(VLOOKUP($B18,'[1]ACT NUM13'!$H$3:$P$102,3,FALSE),0)</f>
        <v>0</v>
      </c>
      <c r="M18" s="202">
        <f>IFERROR(VLOOKUP($B18,'[1]ACT NUM13'!$H$3:$P$102,4,FALSE),0)</f>
        <v>0</v>
      </c>
      <c r="N18" s="202">
        <f>IFERROR(VLOOKUP($B18,'[1]ACT NUM13'!$H$3:$P$102,5,FALSE),0)</f>
        <v>0</v>
      </c>
      <c r="O18" s="202">
        <f>IFERROR(VLOOKUP($B18,'[1]ACT NUM13'!$H$3:$P$102,6,FALSE),0)</f>
        <v>0</v>
      </c>
      <c r="P18" s="202">
        <f>IFERROR(VLOOKUP($B18,'[1]ACT NUM13'!$H$3:$P$102,7,FALSE),0)</f>
        <v>0</v>
      </c>
      <c r="Q18" s="202">
        <f>IFERROR(VLOOKUP($B18,'[1]ACT NUM13'!$H$3:$P$102,8,FALSE),0)</f>
        <v>0</v>
      </c>
      <c r="R18" s="111"/>
      <c r="S18" s="111"/>
      <c r="T18" s="114"/>
      <c r="U18" s="111"/>
      <c r="V18" s="111"/>
      <c r="W18" s="30">
        <f t="shared" si="1"/>
        <v>0</v>
      </c>
      <c r="X18" s="204">
        <f>IFERROR(VLOOKUP($B18,'[1]ACT NUM13'!$AB$3:$AJ$54,2,FALSE),0)</f>
        <v>0</v>
      </c>
      <c r="Y18" s="204">
        <f>IFERROR(VLOOKUP($B18,'[1]ACT NUM13'!$AB$3:$AJ$54,3,FALSE),0)</f>
        <v>0</v>
      </c>
      <c r="Z18" s="204">
        <f>IFERROR(VLOOKUP($B18,'[1]ACT NUM13'!$AB$3:$AJ$54,4,FALSE),0)</f>
        <v>0</v>
      </c>
      <c r="AA18" s="204">
        <f>IFERROR(VLOOKUP($B18,'[1]ACT NUM13'!$AB$3:$AJ$54,5,FALSE),0)</f>
        <v>0</v>
      </c>
      <c r="AB18" s="204">
        <f>IFERROR(VLOOKUP($B18,'[1]ACT NUM13'!$AB$3:$AJ$54,6,FALSE),0)</f>
        <v>0</v>
      </c>
      <c r="AC18" s="112">
        <f>IFERROR(VLOOKUP($B18,'[1]ACT NUM13'!$AB$3:$AJ$54,7,FALSE),0)</f>
        <v>0</v>
      </c>
      <c r="AD18" s="112">
        <f>IFERROR(VLOOKUP($B18,'[1]ACT NUM13'!$AB$3:$AJ$54,8,FALSE),0)</f>
        <v>0</v>
      </c>
      <c r="AE18" s="112"/>
      <c r="AF18" s="112"/>
      <c r="AG18" s="112"/>
      <c r="AH18" s="112"/>
      <c r="AI18" s="112"/>
      <c r="AJ18" s="30">
        <f t="shared" si="2"/>
        <v>0</v>
      </c>
    </row>
    <row r="19" spans="1:37" ht="15" thickBot="1" x14ac:dyDescent="0.25">
      <c r="A19" s="70" t="s">
        <v>216</v>
      </c>
      <c r="B19" s="71" t="s">
        <v>219</v>
      </c>
      <c r="C19" s="28"/>
      <c r="D19" s="28"/>
      <c r="E19" s="30">
        <f>IFERROR(VLOOKUP($B19,[2]NUM13!$H$3:$J$144,2,FALSE),0)</f>
        <v>1</v>
      </c>
      <c r="F19" s="74">
        <f>+E19+(K19+L19+M19+N19)-(X19+Y19+Z19+AA19)</f>
        <v>1</v>
      </c>
      <c r="G19" s="203">
        <f>IFERROR(VLOOKUP($B19,[1]NUM13!$H$3:$J$155,2,FALSE),0)</f>
        <v>4</v>
      </c>
      <c r="H19" s="91">
        <f t="shared" si="6"/>
        <v>6</v>
      </c>
      <c r="I19" s="110"/>
      <c r="J19" s="96"/>
      <c r="K19" s="202">
        <f>IFERROR(VLOOKUP($B19,'[1]ACT NUM13'!$H$3:$P$102,2,FALSE),0)</f>
        <v>0</v>
      </c>
      <c r="L19" s="202">
        <f>IFERROR(VLOOKUP($B19,'[1]ACT NUM13'!$H$3:$P$102,3,FALSE),0)</f>
        <v>0</v>
      </c>
      <c r="M19" s="202">
        <f>IFERROR(VLOOKUP($B19,'[1]ACT NUM13'!$H$3:$P$102,4,FALSE),0)</f>
        <v>0</v>
      </c>
      <c r="N19" s="202">
        <f>IFERROR(VLOOKUP($B19,'[1]ACT NUM13'!$H$3:$P$102,5,FALSE),0)</f>
        <v>0</v>
      </c>
      <c r="O19" s="202">
        <f>IFERROR(VLOOKUP($B19,'[1]ACT NUM13'!$H$3:$P$102,6,FALSE),0)</f>
        <v>0</v>
      </c>
      <c r="P19" s="202">
        <f>IFERROR(VLOOKUP($B19,'[1]ACT NUM13'!$H$3:$P$102,7,FALSE),0)</f>
        <v>1</v>
      </c>
      <c r="Q19" s="202">
        <f>IFERROR(VLOOKUP($B19,'[1]ACT NUM13'!$H$3:$P$102,8,FALSE),0)</f>
        <v>2</v>
      </c>
      <c r="R19" s="111"/>
      <c r="S19" s="111"/>
      <c r="T19" s="114"/>
      <c r="U19" s="111"/>
      <c r="V19" s="111"/>
      <c r="W19" s="30">
        <f t="shared" si="1"/>
        <v>3</v>
      </c>
      <c r="X19" s="204">
        <f>IFERROR(VLOOKUP($B19,'[1]ACT NUM13'!$AB$3:$AJ$54,2,FALSE),0)</f>
        <v>0</v>
      </c>
      <c r="Y19" s="204">
        <f>IFERROR(VLOOKUP($B19,'[1]ACT NUM13'!$AB$3:$AJ$54,3,FALSE),0)</f>
        <v>0</v>
      </c>
      <c r="Z19" s="204">
        <f>IFERROR(VLOOKUP($B19,'[1]ACT NUM13'!$AB$3:$AJ$54,4,FALSE),0)</f>
        <v>0</v>
      </c>
      <c r="AA19" s="204">
        <f>IFERROR(VLOOKUP($B19,'[1]ACT NUM13'!$AB$3:$AJ$54,5,FALSE),0)</f>
        <v>0</v>
      </c>
      <c r="AB19" s="204">
        <f>IFERROR(VLOOKUP($B19,'[1]ACT NUM13'!$AB$3:$AJ$54,6,FALSE),0)</f>
        <v>0</v>
      </c>
      <c r="AC19" s="112">
        <f>IFERROR(VLOOKUP($B19,'[1]ACT NUM13'!$AB$3:$AJ$54,7,FALSE),0)</f>
        <v>0</v>
      </c>
      <c r="AD19" s="112">
        <f>IFERROR(VLOOKUP($B19,'[1]ACT NUM13'!$AB$3:$AJ$54,8,FALSE),0)</f>
        <v>0</v>
      </c>
      <c r="AE19" s="112"/>
      <c r="AF19" s="112"/>
      <c r="AG19" s="112"/>
      <c r="AH19" s="112"/>
      <c r="AI19" s="112"/>
      <c r="AJ19" s="30">
        <f t="shared" si="2"/>
        <v>0</v>
      </c>
    </row>
    <row r="20" spans="1:37" ht="15" thickBot="1" x14ac:dyDescent="0.25">
      <c r="A20" s="70" t="s">
        <v>216</v>
      </c>
      <c r="B20" s="71" t="s">
        <v>220</v>
      </c>
      <c r="C20" s="28"/>
      <c r="D20" s="28"/>
      <c r="E20" s="30">
        <f>IFERROR(VLOOKUP($B20,[2]NUM13!$H$3:$J$144,2,FALSE),0)</f>
        <v>3</v>
      </c>
      <c r="F20" s="74">
        <f>+E20+(K20+L20+M20+N20)-(X20+Y20+Z20+AA20)</f>
        <v>3</v>
      </c>
      <c r="G20" s="203">
        <f>IFERROR(VLOOKUP($B20,[1]NUM13!$H$3:$J$155,2,FALSE),0)</f>
        <v>15</v>
      </c>
      <c r="H20" s="91">
        <f t="shared" si="6"/>
        <v>15</v>
      </c>
      <c r="I20" s="110"/>
      <c r="J20" s="96"/>
      <c r="K20" s="202">
        <f>IFERROR(VLOOKUP($B20,'[1]ACT NUM13'!$H$3:$P$102,2,FALSE),0)</f>
        <v>0</v>
      </c>
      <c r="L20" s="202">
        <f>IFERROR(VLOOKUP($B20,'[1]ACT NUM13'!$H$3:$P$102,3,FALSE),0)</f>
        <v>0</v>
      </c>
      <c r="M20" s="202">
        <f>IFERROR(VLOOKUP($B20,'[1]ACT NUM13'!$H$3:$P$102,4,FALSE),0)</f>
        <v>0</v>
      </c>
      <c r="N20" s="202">
        <f>IFERROR(VLOOKUP($B20,'[1]ACT NUM13'!$H$3:$P$102,5,FALSE),0)</f>
        <v>0</v>
      </c>
      <c r="O20" s="202">
        <f>IFERROR(VLOOKUP($B20,'[1]ACT NUM13'!$H$3:$P$102,6,FALSE),0)</f>
        <v>2</v>
      </c>
      <c r="P20" s="202">
        <f>IFERROR(VLOOKUP($B20,'[1]ACT NUM13'!$H$3:$P$102,7,FALSE),0)</f>
        <v>0</v>
      </c>
      <c r="Q20" s="202">
        <f>IFERROR(VLOOKUP($B20,'[1]ACT NUM13'!$H$3:$P$102,8,FALSE),0)</f>
        <v>0</v>
      </c>
      <c r="R20" s="111"/>
      <c r="S20" s="111"/>
      <c r="T20" s="114"/>
      <c r="U20" s="111"/>
      <c r="V20" s="111"/>
      <c r="W20" s="30">
        <f t="shared" si="1"/>
        <v>2</v>
      </c>
      <c r="X20" s="204">
        <f>IFERROR(VLOOKUP($B20,'[1]ACT NUM13'!$AB$3:$AJ$54,2,FALSE),0)</f>
        <v>0</v>
      </c>
      <c r="Y20" s="204">
        <f>IFERROR(VLOOKUP($B20,'[1]ACT NUM13'!$AB$3:$AJ$54,3,FALSE),0)</f>
        <v>0</v>
      </c>
      <c r="Z20" s="204">
        <f>IFERROR(VLOOKUP($B20,'[1]ACT NUM13'!$AB$3:$AJ$54,4,FALSE),0)</f>
        <v>0</v>
      </c>
      <c r="AA20" s="204">
        <f>IFERROR(VLOOKUP($B20,'[1]ACT NUM13'!$AB$3:$AJ$54,5,FALSE),0)</f>
        <v>0</v>
      </c>
      <c r="AB20" s="204">
        <f>IFERROR(VLOOKUP($B20,'[1]ACT NUM13'!$AB$3:$AJ$54,6,FALSE),0)</f>
        <v>0</v>
      </c>
      <c r="AC20" s="112">
        <f>IFERROR(VLOOKUP($B20,'[1]ACT NUM13'!$AB$3:$AJ$54,7,FALSE),0)</f>
        <v>0</v>
      </c>
      <c r="AD20" s="112">
        <f>IFERROR(VLOOKUP($B20,'[1]ACT NUM13'!$AB$3:$AJ$54,8,FALSE),0)</f>
        <v>0</v>
      </c>
      <c r="AE20" s="112"/>
      <c r="AF20" s="112"/>
      <c r="AG20" s="112"/>
      <c r="AH20" s="112"/>
      <c r="AI20" s="112"/>
      <c r="AJ20" s="30">
        <f t="shared" si="2"/>
        <v>0</v>
      </c>
    </row>
    <row r="21" spans="1:37" ht="15" thickBot="1" x14ac:dyDescent="0.25">
      <c r="A21" s="240" t="s">
        <v>221</v>
      </c>
      <c r="B21" s="241"/>
      <c r="C21" s="34">
        <f>+D21/Metas!S44</f>
        <v>0.49197126887789761</v>
      </c>
      <c r="D21" s="215">
        <f>+H21/AK21</f>
        <v>6.602254428341385E-2</v>
      </c>
      <c r="E21" s="37">
        <f t="shared" ref="E21:AJ21" si="7">SUM(E17:E20)</f>
        <v>30</v>
      </c>
      <c r="F21" s="37">
        <f>SUM(F17:F20)</f>
        <v>34</v>
      </c>
      <c r="G21" s="37">
        <f t="shared" si="7"/>
        <v>36</v>
      </c>
      <c r="H21" s="37">
        <f t="shared" si="7"/>
        <v>41</v>
      </c>
      <c r="I21" s="37">
        <f t="shared" si="7"/>
        <v>0</v>
      </c>
      <c r="J21" s="37">
        <f t="shared" si="7"/>
        <v>0</v>
      </c>
      <c r="K21" s="37">
        <f t="shared" si="7"/>
        <v>1</v>
      </c>
      <c r="L21" s="37">
        <f t="shared" si="7"/>
        <v>1</v>
      </c>
      <c r="M21" s="37">
        <f t="shared" si="7"/>
        <v>1</v>
      </c>
      <c r="N21" s="37">
        <f t="shared" si="7"/>
        <v>1</v>
      </c>
      <c r="O21" s="37">
        <f t="shared" si="7"/>
        <v>2</v>
      </c>
      <c r="P21" s="37">
        <f t="shared" si="7"/>
        <v>3</v>
      </c>
      <c r="Q21" s="37">
        <f t="shared" si="7"/>
        <v>5</v>
      </c>
      <c r="R21" s="37">
        <f t="shared" si="7"/>
        <v>0</v>
      </c>
      <c r="S21" s="37">
        <f t="shared" si="7"/>
        <v>0</v>
      </c>
      <c r="T21" s="37">
        <f t="shared" si="7"/>
        <v>0</v>
      </c>
      <c r="U21" s="37">
        <f t="shared" si="7"/>
        <v>0</v>
      </c>
      <c r="V21" s="37">
        <f t="shared" si="7"/>
        <v>0</v>
      </c>
      <c r="W21" s="37">
        <f t="shared" si="7"/>
        <v>14</v>
      </c>
      <c r="X21" s="37">
        <f t="shared" si="7"/>
        <v>0</v>
      </c>
      <c r="Y21" s="37">
        <f t="shared" si="7"/>
        <v>0</v>
      </c>
      <c r="Z21" s="37">
        <f t="shared" si="7"/>
        <v>0</v>
      </c>
      <c r="AA21" s="37">
        <f t="shared" si="7"/>
        <v>0</v>
      </c>
      <c r="AB21" s="37">
        <f t="shared" si="7"/>
        <v>0</v>
      </c>
      <c r="AC21" s="37">
        <f t="shared" si="7"/>
        <v>0</v>
      </c>
      <c r="AD21" s="37">
        <f t="shared" si="7"/>
        <v>0</v>
      </c>
      <c r="AE21" s="37">
        <f t="shared" si="7"/>
        <v>0</v>
      </c>
      <c r="AF21" s="37">
        <f t="shared" si="7"/>
        <v>0</v>
      </c>
      <c r="AG21" s="37">
        <f t="shared" si="7"/>
        <v>0</v>
      </c>
      <c r="AH21" s="37">
        <f t="shared" si="7"/>
        <v>0</v>
      </c>
      <c r="AI21" s="37">
        <f t="shared" si="7"/>
        <v>0</v>
      </c>
      <c r="AJ21" s="37">
        <f t="shared" si="7"/>
        <v>0</v>
      </c>
      <c r="AK21" s="37">
        <v>621</v>
      </c>
    </row>
    <row r="22" spans="1:37" x14ac:dyDescent="0.2">
      <c r="B22" s="41" t="s">
        <v>209</v>
      </c>
      <c r="C22" s="42"/>
      <c r="D22" s="43"/>
    </row>
    <row r="23" spans="1:37" x14ac:dyDescent="0.2">
      <c r="C23" s="45"/>
      <c r="D23" s="46"/>
    </row>
  </sheetData>
  <mergeCells count="13">
    <mergeCell ref="AK10:AK11"/>
    <mergeCell ref="A16:B16"/>
    <mergeCell ref="A21:B21"/>
    <mergeCell ref="A1:A10"/>
    <mergeCell ref="B1:B10"/>
    <mergeCell ref="C1:C11"/>
    <mergeCell ref="D1:D10"/>
    <mergeCell ref="E1:AK1"/>
    <mergeCell ref="E2:AJ9"/>
    <mergeCell ref="AK2:AK9"/>
    <mergeCell ref="E10:J10"/>
    <mergeCell ref="K10:W10"/>
    <mergeCell ref="X10:AJ10"/>
  </mergeCells>
  <pageMargins left="0.7" right="0.7" top="0.75" bottom="0.75" header="0.3" footer="0.3"/>
  <pageSetup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H23"/>
  <sheetViews>
    <sheetView zoomScale="90" zoomScaleNormal="90" workbookViewId="0">
      <pane xSplit="2" ySplit="11" topLeftCell="C12" activePane="bottomRight" state="frozen"/>
      <selection activeCell="E22" sqref="E22:G22"/>
      <selection pane="topRight" activeCell="E22" sqref="E22:G22"/>
      <selection pane="bottomLeft" activeCell="E22" sqref="E22:G22"/>
      <selection pane="bottomRight" activeCell="C12" sqref="C12"/>
    </sheetView>
  </sheetViews>
  <sheetFormatPr baseColWidth="10" defaultRowHeight="15" x14ac:dyDescent="0.25"/>
  <cols>
    <col min="1" max="1" width="31.5703125" style="205" bestFit="1" customWidth="1"/>
    <col min="2" max="2" width="39" style="205" customWidth="1"/>
    <col min="3" max="3" width="14.42578125" style="57" customWidth="1"/>
    <col min="4" max="4" width="11.28515625" style="205" bestFit="1" customWidth="1"/>
    <col min="5" max="5" width="22.28515625" style="211" customWidth="1"/>
    <col min="6" max="6" width="25.28515625" style="205" customWidth="1"/>
    <col min="7" max="7" width="20" style="205" customWidth="1"/>
    <col min="8" max="8" width="26.7109375" style="205" customWidth="1"/>
    <col min="9" max="255" width="11.42578125" style="205"/>
    <col min="256" max="256" width="31.5703125" style="205" bestFit="1" customWidth="1"/>
    <col min="257" max="257" width="39" style="205" customWidth="1"/>
    <col min="258" max="258" width="14.42578125" style="205" customWidth="1"/>
    <col min="259" max="259" width="10.85546875" style="205" bestFit="1" customWidth="1"/>
    <col min="260" max="260" width="22.28515625" style="205" customWidth="1"/>
    <col min="261" max="261" width="25.28515625" style="205" customWidth="1"/>
    <col min="262" max="262" width="20" style="205" customWidth="1"/>
    <col min="263" max="263" width="26.7109375" style="205" customWidth="1"/>
    <col min="264" max="511" width="11.42578125" style="205"/>
    <col min="512" max="512" width="31.5703125" style="205" bestFit="1" customWidth="1"/>
    <col min="513" max="513" width="39" style="205" customWidth="1"/>
    <col min="514" max="514" width="14.42578125" style="205" customWidth="1"/>
    <col min="515" max="515" width="10.85546875" style="205" bestFit="1" customWidth="1"/>
    <col min="516" max="516" width="22.28515625" style="205" customWidth="1"/>
    <col min="517" max="517" width="25.28515625" style="205" customWidth="1"/>
    <col min="518" max="518" width="20" style="205" customWidth="1"/>
    <col min="519" max="519" width="26.7109375" style="205" customWidth="1"/>
    <col min="520" max="767" width="11.42578125" style="205"/>
    <col min="768" max="768" width="31.5703125" style="205" bestFit="1" customWidth="1"/>
    <col min="769" max="769" width="39" style="205" customWidth="1"/>
    <col min="770" max="770" width="14.42578125" style="205" customWidth="1"/>
    <col min="771" max="771" width="10.85546875" style="205" bestFit="1" customWidth="1"/>
    <col min="772" max="772" width="22.28515625" style="205" customWidth="1"/>
    <col min="773" max="773" width="25.28515625" style="205" customWidth="1"/>
    <col min="774" max="774" width="20" style="205" customWidth="1"/>
    <col min="775" max="775" width="26.7109375" style="205" customWidth="1"/>
    <col min="776" max="1023" width="11.42578125" style="205"/>
    <col min="1024" max="1024" width="31.5703125" style="205" bestFit="1" customWidth="1"/>
    <col min="1025" max="1025" width="39" style="205" customWidth="1"/>
    <col min="1026" max="1026" width="14.42578125" style="205" customWidth="1"/>
    <col min="1027" max="1027" width="10.85546875" style="205" bestFit="1" customWidth="1"/>
    <col min="1028" max="1028" width="22.28515625" style="205" customWidth="1"/>
    <col min="1029" max="1029" width="25.28515625" style="205" customWidth="1"/>
    <col min="1030" max="1030" width="20" style="205" customWidth="1"/>
    <col min="1031" max="1031" width="26.7109375" style="205" customWidth="1"/>
    <col min="1032" max="1279" width="11.42578125" style="205"/>
    <col min="1280" max="1280" width="31.5703125" style="205" bestFit="1" customWidth="1"/>
    <col min="1281" max="1281" width="39" style="205" customWidth="1"/>
    <col min="1282" max="1282" width="14.42578125" style="205" customWidth="1"/>
    <col min="1283" max="1283" width="10.85546875" style="205" bestFit="1" customWidth="1"/>
    <col min="1284" max="1284" width="22.28515625" style="205" customWidth="1"/>
    <col min="1285" max="1285" width="25.28515625" style="205" customWidth="1"/>
    <col min="1286" max="1286" width="20" style="205" customWidth="1"/>
    <col min="1287" max="1287" width="26.7109375" style="205" customWidth="1"/>
    <col min="1288" max="1535" width="11.42578125" style="205"/>
    <col min="1536" max="1536" width="31.5703125" style="205" bestFit="1" customWidth="1"/>
    <col min="1537" max="1537" width="39" style="205" customWidth="1"/>
    <col min="1538" max="1538" width="14.42578125" style="205" customWidth="1"/>
    <col min="1539" max="1539" width="10.85546875" style="205" bestFit="1" customWidth="1"/>
    <col min="1540" max="1540" width="22.28515625" style="205" customWidth="1"/>
    <col min="1541" max="1541" width="25.28515625" style="205" customWidth="1"/>
    <col min="1542" max="1542" width="20" style="205" customWidth="1"/>
    <col min="1543" max="1543" width="26.7109375" style="205" customWidth="1"/>
    <col min="1544" max="1791" width="11.42578125" style="205"/>
    <col min="1792" max="1792" width="31.5703125" style="205" bestFit="1" customWidth="1"/>
    <col min="1793" max="1793" width="39" style="205" customWidth="1"/>
    <col min="1794" max="1794" width="14.42578125" style="205" customWidth="1"/>
    <col min="1795" max="1795" width="10.85546875" style="205" bestFit="1" customWidth="1"/>
    <col min="1796" max="1796" width="22.28515625" style="205" customWidth="1"/>
    <col min="1797" max="1797" width="25.28515625" style="205" customWidth="1"/>
    <col min="1798" max="1798" width="20" style="205" customWidth="1"/>
    <col min="1799" max="1799" width="26.7109375" style="205" customWidth="1"/>
    <col min="1800" max="2047" width="11.42578125" style="205"/>
    <col min="2048" max="2048" width="31.5703125" style="205" bestFit="1" customWidth="1"/>
    <col min="2049" max="2049" width="39" style="205" customWidth="1"/>
    <col min="2050" max="2050" width="14.42578125" style="205" customWidth="1"/>
    <col min="2051" max="2051" width="10.85546875" style="205" bestFit="1" customWidth="1"/>
    <col min="2052" max="2052" width="22.28515625" style="205" customWidth="1"/>
    <col min="2053" max="2053" width="25.28515625" style="205" customWidth="1"/>
    <col min="2054" max="2054" width="20" style="205" customWidth="1"/>
    <col min="2055" max="2055" width="26.7109375" style="205" customWidth="1"/>
    <col min="2056" max="2303" width="11.42578125" style="205"/>
    <col min="2304" max="2304" width="31.5703125" style="205" bestFit="1" customWidth="1"/>
    <col min="2305" max="2305" width="39" style="205" customWidth="1"/>
    <col min="2306" max="2306" width="14.42578125" style="205" customWidth="1"/>
    <col min="2307" max="2307" width="10.85546875" style="205" bestFit="1" customWidth="1"/>
    <col min="2308" max="2308" width="22.28515625" style="205" customWidth="1"/>
    <col min="2309" max="2309" width="25.28515625" style="205" customWidth="1"/>
    <col min="2310" max="2310" width="20" style="205" customWidth="1"/>
    <col min="2311" max="2311" width="26.7109375" style="205" customWidth="1"/>
    <col min="2312" max="2559" width="11.42578125" style="205"/>
    <col min="2560" max="2560" width="31.5703125" style="205" bestFit="1" customWidth="1"/>
    <col min="2561" max="2561" width="39" style="205" customWidth="1"/>
    <col min="2562" max="2562" width="14.42578125" style="205" customWidth="1"/>
    <col min="2563" max="2563" width="10.85546875" style="205" bestFit="1" customWidth="1"/>
    <col min="2564" max="2564" width="22.28515625" style="205" customWidth="1"/>
    <col min="2565" max="2565" width="25.28515625" style="205" customWidth="1"/>
    <col min="2566" max="2566" width="20" style="205" customWidth="1"/>
    <col min="2567" max="2567" width="26.7109375" style="205" customWidth="1"/>
    <col min="2568" max="2815" width="11.42578125" style="205"/>
    <col min="2816" max="2816" width="31.5703125" style="205" bestFit="1" customWidth="1"/>
    <col min="2817" max="2817" width="39" style="205" customWidth="1"/>
    <col min="2818" max="2818" width="14.42578125" style="205" customWidth="1"/>
    <col min="2819" max="2819" width="10.85546875" style="205" bestFit="1" customWidth="1"/>
    <col min="2820" max="2820" width="22.28515625" style="205" customWidth="1"/>
    <col min="2821" max="2821" width="25.28515625" style="205" customWidth="1"/>
    <col min="2822" max="2822" width="20" style="205" customWidth="1"/>
    <col min="2823" max="2823" width="26.7109375" style="205" customWidth="1"/>
    <col min="2824" max="3071" width="11.42578125" style="205"/>
    <col min="3072" max="3072" width="31.5703125" style="205" bestFit="1" customWidth="1"/>
    <col min="3073" max="3073" width="39" style="205" customWidth="1"/>
    <col min="3074" max="3074" width="14.42578125" style="205" customWidth="1"/>
    <col min="3075" max="3075" width="10.85546875" style="205" bestFit="1" customWidth="1"/>
    <col min="3076" max="3076" width="22.28515625" style="205" customWidth="1"/>
    <col min="3077" max="3077" width="25.28515625" style="205" customWidth="1"/>
    <col min="3078" max="3078" width="20" style="205" customWidth="1"/>
    <col min="3079" max="3079" width="26.7109375" style="205" customWidth="1"/>
    <col min="3080" max="3327" width="11.42578125" style="205"/>
    <col min="3328" max="3328" width="31.5703125" style="205" bestFit="1" customWidth="1"/>
    <col min="3329" max="3329" width="39" style="205" customWidth="1"/>
    <col min="3330" max="3330" width="14.42578125" style="205" customWidth="1"/>
    <col min="3331" max="3331" width="10.85546875" style="205" bestFit="1" customWidth="1"/>
    <col min="3332" max="3332" width="22.28515625" style="205" customWidth="1"/>
    <col min="3333" max="3333" width="25.28515625" style="205" customWidth="1"/>
    <col min="3334" max="3334" width="20" style="205" customWidth="1"/>
    <col min="3335" max="3335" width="26.7109375" style="205" customWidth="1"/>
    <col min="3336" max="3583" width="11.42578125" style="205"/>
    <col min="3584" max="3584" width="31.5703125" style="205" bestFit="1" customWidth="1"/>
    <col min="3585" max="3585" width="39" style="205" customWidth="1"/>
    <col min="3586" max="3586" width="14.42578125" style="205" customWidth="1"/>
    <col min="3587" max="3587" width="10.85546875" style="205" bestFit="1" customWidth="1"/>
    <col min="3588" max="3588" width="22.28515625" style="205" customWidth="1"/>
    <col min="3589" max="3589" width="25.28515625" style="205" customWidth="1"/>
    <col min="3590" max="3590" width="20" style="205" customWidth="1"/>
    <col min="3591" max="3591" width="26.7109375" style="205" customWidth="1"/>
    <col min="3592" max="3839" width="11.42578125" style="205"/>
    <col min="3840" max="3840" width="31.5703125" style="205" bestFit="1" customWidth="1"/>
    <col min="3841" max="3841" width="39" style="205" customWidth="1"/>
    <col min="3842" max="3842" width="14.42578125" style="205" customWidth="1"/>
    <col min="3843" max="3843" width="10.85546875" style="205" bestFit="1" customWidth="1"/>
    <col min="3844" max="3844" width="22.28515625" style="205" customWidth="1"/>
    <col min="3845" max="3845" width="25.28515625" style="205" customWidth="1"/>
    <col min="3846" max="3846" width="20" style="205" customWidth="1"/>
    <col min="3847" max="3847" width="26.7109375" style="205" customWidth="1"/>
    <col min="3848" max="4095" width="11.42578125" style="205"/>
    <col min="4096" max="4096" width="31.5703125" style="205" bestFit="1" customWidth="1"/>
    <col min="4097" max="4097" width="39" style="205" customWidth="1"/>
    <col min="4098" max="4098" width="14.42578125" style="205" customWidth="1"/>
    <col min="4099" max="4099" width="10.85546875" style="205" bestFit="1" customWidth="1"/>
    <col min="4100" max="4100" width="22.28515625" style="205" customWidth="1"/>
    <col min="4101" max="4101" width="25.28515625" style="205" customWidth="1"/>
    <col min="4102" max="4102" width="20" style="205" customWidth="1"/>
    <col min="4103" max="4103" width="26.7109375" style="205" customWidth="1"/>
    <col min="4104" max="4351" width="11.42578125" style="205"/>
    <col min="4352" max="4352" width="31.5703125" style="205" bestFit="1" customWidth="1"/>
    <col min="4353" max="4353" width="39" style="205" customWidth="1"/>
    <col min="4354" max="4354" width="14.42578125" style="205" customWidth="1"/>
    <col min="4355" max="4355" width="10.85546875" style="205" bestFit="1" customWidth="1"/>
    <col min="4356" max="4356" width="22.28515625" style="205" customWidth="1"/>
    <col min="4357" max="4357" width="25.28515625" style="205" customWidth="1"/>
    <col min="4358" max="4358" width="20" style="205" customWidth="1"/>
    <col min="4359" max="4359" width="26.7109375" style="205" customWidth="1"/>
    <col min="4360" max="4607" width="11.42578125" style="205"/>
    <col min="4608" max="4608" width="31.5703125" style="205" bestFit="1" customWidth="1"/>
    <col min="4609" max="4609" width="39" style="205" customWidth="1"/>
    <col min="4610" max="4610" width="14.42578125" style="205" customWidth="1"/>
    <col min="4611" max="4611" width="10.85546875" style="205" bestFit="1" customWidth="1"/>
    <col min="4612" max="4612" width="22.28515625" style="205" customWidth="1"/>
    <col min="4613" max="4613" width="25.28515625" style="205" customWidth="1"/>
    <col min="4614" max="4614" width="20" style="205" customWidth="1"/>
    <col min="4615" max="4615" width="26.7109375" style="205" customWidth="1"/>
    <col min="4616" max="4863" width="11.42578125" style="205"/>
    <col min="4864" max="4864" width="31.5703125" style="205" bestFit="1" customWidth="1"/>
    <col min="4865" max="4865" width="39" style="205" customWidth="1"/>
    <col min="4866" max="4866" width="14.42578125" style="205" customWidth="1"/>
    <col min="4867" max="4867" width="10.85546875" style="205" bestFit="1" customWidth="1"/>
    <col min="4868" max="4868" width="22.28515625" style="205" customWidth="1"/>
    <col min="4869" max="4869" width="25.28515625" style="205" customWidth="1"/>
    <col min="4870" max="4870" width="20" style="205" customWidth="1"/>
    <col min="4871" max="4871" width="26.7109375" style="205" customWidth="1"/>
    <col min="4872" max="5119" width="11.42578125" style="205"/>
    <col min="5120" max="5120" width="31.5703125" style="205" bestFit="1" customWidth="1"/>
    <col min="5121" max="5121" width="39" style="205" customWidth="1"/>
    <col min="5122" max="5122" width="14.42578125" style="205" customWidth="1"/>
    <col min="5123" max="5123" width="10.85546875" style="205" bestFit="1" customWidth="1"/>
    <col min="5124" max="5124" width="22.28515625" style="205" customWidth="1"/>
    <col min="5125" max="5125" width="25.28515625" style="205" customWidth="1"/>
    <col min="5126" max="5126" width="20" style="205" customWidth="1"/>
    <col min="5127" max="5127" width="26.7109375" style="205" customWidth="1"/>
    <col min="5128" max="5375" width="11.42578125" style="205"/>
    <col min="5376" max="5376" width="31.5703125" style="205" bestFit="1" customWidth="1"/>
    <col min="5377" max="5377" width="39" style="205" customWidth="1"/>
    <col min="5378" max="5378" width="14.42578125" style="205" customWidth="1"/>
    <col min="5379" max="5379" width="10.85546875" style="205" bestFit="1" customWidth="1"/>
    <col min="5380" max="5380" width="22.28515625" style="205" customWidth="1"/>
    <col min="5381" max="5381" width="25.28515625" style="205" customWidth="1"/>
    <col min="5382" max="5382" width="20" style="205" customWidth="1"/>
    <col min="5383" max="5383" width="26.7109375" style="205" customWidth="1"/>
    <col min="5384" max="5631" width="11.42578125" style="205"/>
    <col min="5632" max="5632" width="31.5703125" style="205" bestFit="1" customWidth="1"/>
    <col min="5633" max="5633" width="39" style="205" customWidth="1"/>
    <col min="5634" max="5634" width="14.42578125" style="205" customWidth="1"/>
    <col min="5635" max="5635" width="10.85546875" style="205" bestFit="1" customWidth="1"/>
    <col min="5636" max="5636" width="22.28515625" style="205" customWidth="1"/>
    <col min="5637" max="5637" width="25.28515625" style="205" customWidth="1"/>
    <col min="5638" max="5638" width="20" style="205" customWidth="1"/>
    <col min="5639" max="5639" width="26.7109375" style="205" customWidth="1"/>
    <col min="5640" max="5887" width="11.42578125" style="205"/>
    <col min="5888" max="5888" width="31.5703125" style="205" bestFit="1" customWidth="1"/>
    <col min="5889" max="5889" width="39" style="205" customWidth="1"/>
    <col min="5890" max="5890" width="14.42578125" style="205" customWidth="1"/>
    <col min="5891" max="5891" width="10.85546875" style="205" bestFit="1" customWidth="1"/>
    <col min="5892" max="5892" width="22.28515625" style="205" customWidth="1"/>
    <col min="5893" max="5893" width="25.28515625" style="205" customWidth="1"/>
    <col min="5894" max="5894" width="20" style="205" customWidth="1"/>
    <col min="5895" max="5895" width="26.7109375" style="205" customWidth="1"/>
    <col min="5896" max="6143" width="11.42578125" style="205"/>
    <col min="6144" max="6144" width="31.5703125" style="205" bestFit="1" customWidth="1"/>
    <col min="6145" max="6145" width="39" style="205" customWidth="1"/>
    <col min="6146" max="6146" width="14.42578125" style="205" customWidth="1"/>
    <col min="6147" max="6147" width="10.85546875" style="205" bestFit="1" customWidth="1"/>
    <col min="6148" max="6148" width="22.28515625" style="205" customWidth="1"/>
    <col min="6149" max="6149" width="25.28515625" style="205" customWidth="1"/>
    <col min="6150" max="6150" width="20" style="205" customWidth="1"/>
    <col min="6151" max="6151" width="26.7109375" style="205" customWidth="1"/>
    <col min="6152" max="6399" width="11.42578125" style="205"/>
    <col min="6400" max="6400" width="31.5703125" style="205" bestFit="1" customWidth="1"/>
    <col min="6401" max="6401" width="39" style="205" customWidth="1"/>
    <col min="6402" max="6402" width="14.42578125" style="205" customWidth="1"/>
    <col min="6403" max="6403" width="10.85546875" style="205" bestFit="1" customWidth="1"/>
    <col min="6404" max="6404" width="22.28515625" style="205" customWidth="1"/>
    <col min="6405" max="6405" width="25.28515625" style="205" customWidth="1"/>
    <col min="6406" max="6406" width="20" style="205" customWidth="1"/>
    <col min="6407" max="6407" width="26.7109375" style="205" customWidth="1"/>
    <col min="6408" max="6655" width="11.42578125" style="205"/>
    <col min="6656" max="6656" width="31.5703125" style="205" bestFit="1" customWidth="1"/>
    <col min="6657" max="6657" width="39" style="205" customWidth="1"/>
    <col min="6658" max="6658" width="14.42578125" style="205" customWidth="1"/>
    <col min="6659" max="6659" width="10.85546875" style="205" bestFit="1" customWidth="1"/>
    <col min="6660" max="6660" width="22.28515625" style="205" customWidth="1"/>
    <col min="6661" max="6661" width="25.28515625" style="205" customWidth="1"/>
    <col min="6662" max="6662" width="20" style="205" customWidth="1"/>
    <col min="6663" max="6663" width="26.7109375" style="205" customWidth="1"/>
    <col min="6664" max="6911" width="11.42578125" style="205"/>
    <col min="6912" max="6912" width="31.5703125" style="205" bestFit="1" customWidth="1"/>
    <col min="6913" max="6913" width="39" style="205" customWidth="1"/>
    <col min="6914" max="6914" width="14.42578125" style="205" customWidth="1"/>
    <col min="6915" max="6915" width="10.85546875" style="205" bestFit="1" customWidth="1"/>
    <col min="6916" max="6916" width="22.28515625" style="205" customWidth="1"/>
    <col min="6917" max="6917" width="25.28515625" style="205" customWidth="1"/>
    <col min="6918" max="6918" width="20" style="205" customWidth="1"/>
    <col min="6919" max="6919" width="26.7109375" style="205" customWidth="1"/>
    <col min="6920" max="7167" width="11.42578125" style="205"/>
    <col min="7168" max="7168" width="31.5703125" style="205" bestFit="1" customWidth="1"/>
    <col min="7169" max="7169" width="39" style="205" customWidth="1"/>
    <col min="7170" max="7170" width="14.42578125" style="205" customWidth="1"/>
    <col min="7171" max="7171" width="10.85546875" style="205" bestFit="1" customWidth="1"/>
    <col min="7172" max="7172" width="22.28515625" style="205" customWidth="1"/>
    <col min="7173" max="7173" width="25.28515625" style="205" customWidth="1"/>
    <col min="7174" max="7174" width="20" style="205" customWidth="1"/>
    <col min="7175" max="7175" width="26.7109375" style="205" customWidth="1"/>
    <col min="7176" max="7423" width="11.42578125" style="205"/>
    <col min="7424" max="7424" width="31.5703125" style="205" bestFit="1" customWidth="1"/>
    <col min="7425" max="7425" width="39" style="205" customWidth="1"/>
    <col min="7426" max="7426" width="14.42578125" style="205" customWidth="1"/>
    <col min="7427" max="7427" width="10.85546875" style="205" bestFit="1" customWidth="1"/>
    <col min="7428" max="7428" width="22.28515625" style="205" customWidth="1"/>
    <col min="7429" max="7429" width="25.28515625" style="205" customWidth="1"/>
    <col min="7430" max="7430" width="20" style="205" customWidth="1"/>
    <col min="7431" max="7431" width="26.7109375" style="205" customWidth="1"/>
    <col min="7432" max="7679" width="11.42578125" style="205"/>
    <col min="7680" max="7680" width="31.5703125" style="205" bestFit="1" customWidth="1"/>
    <col min="7681" max="7681" width="39" style="205" customWidth="1"/>
    <col min="7682" max="7682" width="14.42578125" style="205" customWidth="1"/>
    <col min="7683" max="7683" width="10.85546875" style="205" bestFit="1" customWidth="1"/>
    <col min="7684" max="7684" width="22.28515625" style="205" customWidth="1"/>
    <col min="7685" max="7685" width="25.28515625" style="205" customWidth="1"/>
    <col min="7686" max="7686" width="20" style="205" customWidth="1"/>
    <col min="7687" max="7687" width="26.7109375" style="205" customWidth="1"/>
    <col min="7688" max="7935" width="11.42578125" style="205"/>
    <col min="7936" max="7936" width="31.5703125" style="205" bestFit="1" customWidth="1"/>
    <col min="7937" max="7937" width="39" style="205" customWidth="1"/>
    <col min="7938" max="7938" width="14.42578125" style="205" customWidth="1"/>
    <col min="7939" max="7939" width="10.85546875" style="205" bestFit="1" customWidth="1"/>
    <col min="7940" max="7940" width="22.28515625" style="205" customWidth="1"/>
    <col min="7941" max="7941" width="25.28515625" style="205" customWidth="1"/>
    <col min="7942" max="7942" width="20" style="205" customWidth="1"/>
    <col min="7943" max="7943" width="26.7109375" style="205" customWidth="1"/>
    <col min="7944" max="8191" width="11.42578125" style="205"/>
    <col min="8192" max="8192" width="31.5703125" style="205" bestFit="1" customWidth="1"/>
    <col min="8193" max="8193" width="39" style="205" customWidth="1"/>
    <col min="8194" max="8194" width="14.42578125" style="205" customWidth="1"/>
    <col min="8195" max="8195" width="10.85546875" style="205" bestFit="1" customWidth="1"/>
    <col min="8196" max="8196" width="22.28515625" style="205" customWidth="1"/>
    <col min="8197" max="8197" width="25.28515625" style="205" customWidth="1"/>
    <col min="8198" max="8198" width="20" style="205" customWidth="1"/>
    <col min="8199" max="8199" width="26.7109375" style="205" customWidth="1"/>
    <col min="8200" max="8447" width="11.42578125" style="205"/>
    <col min="8448" max="8448" width="31.5703125" style="205" bestFit="1" customWidth="1"/>
    <col min="8449" max="8449" width="39" style="205" customWidth="1"/>
    <col min="8450" max="8450" width="14.42578125" style="205" customWidth="1"/>
    <col min="8451" max="8451" width="10.85546875" style="205" bestFit="1" customWidth="1"/>
    <col min="8452" max="8452" width="22.28515625" style="205" customWidth="1"/>
    <col min="8453" max="8453" width="25.28515625" style="205" customWidth="1"/>
    <col min="8454" max="8454" width="20" style="205" customWidth="1"/>
    <col min="8455" max="8455" width="26.7109375" style="205" customWidth="1"/>
    <col min="8456" max="8703" width="11.42578125" style="205"/>
    <col min="8704" max="8704" width="31.5703125" style="205" bestFit="1" customWidth="1"/>
    <col min="8705" max="8705" width="39" style="205" customWidth="1"/>
    <col min="8706" max="8706" width="14.42578125" style="205" customWidth="1"/>
    <col min="8707" max="8707" width="10.85546875" style="205" bestFit="1" customWidth="1"/>
    <col min="8708" max="8708" width="22.28515625" style="205" customWidth="1"/>
    <col min="8709" max="8709" width="25.28515625" style="205" customWidth="1"/>
    <col min="8710" max="8710" width="20" style="205" customWidth="1"/>
    <col min="8711" max="8711" width="26.7109375" style="205" customWidth="1"/>
    <col min="8712" max="8959" width="11.42578125" style="205"/>
    <col min="8960" max="8960" width="31.5703125" style="205" bestFit="1" customWidth="1"/>
    <col min="8961" max="8961" width="39" style="205" customWidth="1"/>
    <col min="8962" max="8962" width="14.42578125" style="205" customWidth="1"/>
    <col min="8963" max="8963" width="10.85546875" style="205" bestFit="1" customWidth="1"/>
    <col min="8964" max="8964" width="22.28515625" style="205" customWidth="1"/>
    <col min="8965" max="8965" width="25.28515625" style="205" customWidth="1"/>
    <col min="8966" max="8966" width="20" style="205" customWidth="1"/>
    <col min="8967" max="8967" width="26.7109375" style="205" customWidth="1"/>
    <col min="8968" max="9215" width="11.42578125" style="205"/>
    <col min="9216" max="9216" width="31.5703125" style="205" bestFit="1" customWidth="1"/>
    <col min="9217" max="9217" width="39" style="205" customWidth="1"/>
    <col min="9218" max="9218" width="14.42578125" style="205" customWidth="1"/>
    <col min="9219" max="9219" width="10.85546875" style="205" bestFit="1" customWidth="1"/>
    <col min="9220" max="9220" width="22.28515625" style="205" customWidth="1"/>
    <col min="9221" max="9221" width="25.28515625" style="205" customWidth="1"/>
    <col min="9222" max="9222" width="20" style="205" customWidth="1"/>
    <col min="9223" max="9223" width="26.7109375" style="205" customWidth="1"/>
    <col min="9224" max="9471" width="11.42578125" style="205"/>
    <col min="9472" max="9472" width="31.5703125" style="205" bestFit="1" customWidth="1"/>
    <col min="9473" max="9473" width="39" style="205" customWidth="1"/>
    <col min="9474" max="9474" width="14.42578125" style="205" customWidth="1"/>
    <col min="9475" max="9475" width="10.85546875" style="205" bestFit="1" customWidth="1"/>
    <col min="9476" max="9476" width="22.28515625" style="205" customWidth="1"/>
    <col min="9477" max="9477" width="25.28515625" style="205" customWidth="1"/>
    <col min="9478" max="9478" width="20" style="205" customWidth="1"/>
    <col min="9479" max="9479" width="26.7109375" style="205" customWidth="1"/>
    <col min="9480" max="9727" width="11.42578125" style="205"/>
    <col min="9728" max="9728" width="31.5703125" style="205" bestFit="1" customWidth="1"/>
    <col min="9729" max="9729" width="39" style="205" customWidth="1"/>
    <col min="9730" max="9730" width="14.42578125" style="205" customWidth="1"/>
    <col min="9731" max="9731" width="10.85546875" style="205" bestFit="1" customWidth="1"/>
    <col min="9732" max="9732" width="22.28515625" style="205" customWidth="1"/>
    <col min="9733" max="9733" width="25.28515625" style="205" customWidth="1"/>
    <col min="9734" max="9734" width="20" style="205" customWidth="1"/>
    <col min="9735" max="9735" width="26.7109375" style="205" customWidth="1"/>
    <col min="9736" max="9983" width="11.42578125" style="205"/>
    <col min="9984" max="9984" width="31.5703125" style="205" bestFit="1" customWidth="1"/>
    <col min="9985" max="9985" width="39" style="205" customWidth="1"/>
    <col min="9986" max="9986" width="14.42578125" style="205" customWidth="1"/>
    <col min="9987" max="9987" width="10.85546875" style="205" bestFit="1" customWidth="1"/>
    <col min="9988" max="9988" width="22.28515625" style="205" customWidth="1"/>
    <col min="9989" max="9989" width="25.28515625" style="205" customWidth="1"/>
    <col min="9990" max="9990" width="20" style="205" customWidth="1"/>
    <col min="9991" max="9991" width="26.7109375" style="205" customWidth="1"/>
    <col min="9992" max="10239" width="11.42578125" style="205"/>
    <col min="10240" max="10240" width="31.5703125" style="205" bestFit="1" customWidth="1"/>
    <col min="10241" max="10241" width="39" style="205" customWidth="1"/>
    <col min="10242" max="10242" width="14.42578125" style="205" customWidth="1"/>
    <col min="10243" max="10243" width="10.85546875" style="205" bestFit="1" customWidth="1"/>
    <col min="10244" max="10244" width="22.28515625" style="205" customWidth="1"/>
    <col min="10245" max="10245" width="25.28515625" style="205" customWidth="1"/>
    <col min="10246" max="10246" width="20" style="205" customWidth="1"/>
    <col min="10247" max="10247" width="26.7109375" style="205" customWidth="1"/>
    <col min="10248" max="10495" width="11.42578125" style="205"/>
    <col min="10496" max="10496" width="31.5703125" style="205" bestFit="1" customWidth="1"/>
    <col min="10497" max="10497" width="39" style="205" customWidth="1"/>
    <col min="10498" max="10498" width="14.42578125" style="205" customWidth="1"/>
    <col min="10499" max="10499" width="10.85546875" style="205" bestFit="1" customWidth="1"/>
    <col min="10500" max="10500" width="22.28515625" style="205" customWidth="1"/>
    <col min="10501" max="10501" width="25.28515625" style="205" customWidth="1"/>
    <col min="10502" max="10502" width="20" style="205" customWidth="1"/>
    <col min="10503" max="10503" width="26.7109375" style="205" customWidth="1"/>
    <col min="10504" max="10751" width="11.42578125" style="205"/>
    <col min="10752" max="10752" width="31.5703125" style="205" bestFit="1" customWidth="1"/>
    <col min="10753" max="10753" width="39" style="205" customWidth="1"/>
    <col min="10754" max="10754" width="14.42578125" style="205" customWidth="1"/>
    <col min="10755" max="10755" width="10.85546875" style="205" bestFit="1" customWidth="1"/>
    <col min="10756" max="10756" width="22.28515625" style="205" customWidth="1"/>
    <col min="10757" max="10757" width="25.28515625" style="205" customWidth="1"/>
    <col min="10758" max="10758" width="20" style="205" customWidth="1"/>
    <col min="10759" max="10759" width="26.7109375" style="205" customWidth="1"/>
    <col min="10760" max="11007" width="11.42578125" style="205"/>
    <col min="11008" max="11008" width="31.5703125" style="205" bestFit="1" customWidth="1"/>
    <col min="11009" max="11009" width="39" style="205" customWidth="1"/>
    <col min="11010" max="11010" width="14.42578125" style="205" customWidth="1"/>
    <col min="11011" max="11011" width="10.85546875" style="205" bestFit="1" customWidth="1"/>
    <col min="11012" max="11012" width="22.28515625" style="205" customWidth="1"/>
    <col min="11013" max="11013" width="25.28515625" style="205" customWidth="1"/>
    <col min="11014" max="11014" width="20" style="205" customWidth="1"/>
    <col min="11015" max="11015" width="26.7109375" style="205" customWidth="1"/>
    <col min="11016" max="11263" width="11.42578125" style="205"/>
    <col min="11264" max="11264" width="31.5703125" style="205" bestFit="1" customWidth="1"/>
    <col min="11265" max="11265" width="39" style="205" customWidth="1"/>
    <col min="11266" max="11266" width="14.42578125" style="205" customWidth="1"/>
    <col min="11267" max="11267" width="10.85546875" style="205" bestFit="1" customWidth="1"/>
    <col min="11268" max="11268" width="22.28515625" style="205" customWidth="1"/>
    <col min="11269" max="11269" width="25.28515625" style="205" customWidth="1"/>
    <col min="11270" max="11270" width="20" style="205" customWidth="1"/>
    <col min="11271" max="11271" width="26.7109375" style="205" customWidth="1"/>
    <col min="11272" max="11519" width="11.42578125" style="205"/>
    <col min="11520" max="11520" width="31.5703125" style="205" bestFit="1" customWidth="1"/>
    <col min="11521" max="11521" width="39" style="205" customWidth="1"/>
    <col min="11522" max="11522" width="14.42578125" style="205" customWidth="1"/>
    <col min="11523" max="11523" width="10.85546875" style="205" bestFit="1" customWidth="1"/>
    <col min="11524" max="11524" width="22.28515625" style="205" customWidth="1"/>
    <col min="11525" max="11525" width="25.28515625" style="205" customWidth="1"/>
    <col min="11526" max="11526" width="20" style="205" customWidth="1"/>
    <col min="11527" max="11527" width="26.7109375" style="205" customWidth="1"/>
    <col min="11528" max="11775" width="11.42578125" style="205"/>
    <col min="11776" max="11776" width="31.5703125" style="205" bestFit="1" customWidth="1"/>
    <col min="11777" max="11777" width="39" style="205" customWidth="1"/>
    <col min="11778" max="11778" width="14.42578125" style="205" customWidth="1"/>
    <col min="11779" max="11779" width="10.85546875" style="205" bestFit="1" customWidth="1"/>
    <col min="11780" max="11780" width="22.28515625" style="205" customWidth="1"/>
    <col min="11781" max="11781" width="25.28515625" style="205" customWidth="1"/>
    <col min="11782" max="11782" width="20" style="205" customWidth="1"/>
    <col min="11783" max="11783" width="26.7109375" style="205" customWidth="1"/>
    <col min="11784" max="12031" width="11.42578125" style="205"/>
    <col min="12032" max="12032" width="31.5703125" style="205" bestFit="1" customWidth="1"/>
    <col min="12033" max="12033" width="39" style="205" customWidth="1"/>
    <col min="12034" max="12034" width="14.42578125" style="205" customWidth="1"/>
    <col min="12035" max="12035" width="10.85546875" style="205" bestFit="1" customWidth="1"/>
    <col min="12036" max="12036" width="22.28515625" style="205" customWidth="1"/>
    <col min="12037" max="12037" width="25.28515625" style="205" customWidth="1"/>
    <col min="12038" max="12038" width="20" style="205" customWidth="1"/>
    <col min="12039" max="12039" width="26.7109375" style="205" customWidth="1"/>
    <col min="12040" max="12287" width="11.42578125" style="205"/>
    <col min="12288" max="12288" width="31.5703125" style="205" bestFit="1" customWidth="1"/>
    <col min="12289" max="12289" width="39" style="205" customWidth="1"/>
    <col min="12290" max="12290" width="14.42578125" style="205" customWidth="1"/>
    <col min="12291" max="12291" width="10.85546875" style="205" bestFit="1" customWidth="1"/>
    <col min="12292" max="12292" width="22.28515625" style="205" customWidth="1"/>
    <col min="12293" max="12293" width="25.28515625" style="205" customWidth="1"/>
    <col min="12294" max="12294" width="20" style="205" customWidth="1"/>
    <col min="12295" max="12295" width="26.7109375" style="205" customWidth="1"/>
    <col min="12296" max="12543" width="11.42578125" style="205"/>
    <col min="12544" max="12544" width="31.5703125" style="205" bestFit="1" customWidth="1"/>
    <col min="12545" max="12545" width="39" style="205" customWidth="1"/>
    <col min="12546" max="12546" width="14.42578125" style="205" customWidth="1"/>
    <col min="12547" max="12547" width="10.85546875" style="205" bestFit="1" customWidth="1"/>
    <col min="12548" max="12548" width="22.28515625" style="205" customWidth="1"/>
    <col min="12549" max="12549" width="25.28515625" style="205" customWidth="1"/>
    <col min="12550" max="12550" width="20" style="205" customWidth="1"/>
    <col min="12551" max="12551" width="26.7109375" style="205" customWidth="1"/>
    <col min="12552" max="12799" width="11.42578125" style="205"/>
    <col min="12800" max="12800" width="31.5703125" style="205" bestFit="1" customWidth="1"/>
    <col min="12801" max="12801" width="39" style="205" customWidth="1"/>
    <col min="12802" max="12802" width="14.42578125" style="205" customWidth="1"/>
    <col min="12803" max="12803" width="10.85546875" style="205" bestFit="1" customWidth="1"/>
    <col min="12804" max="12804" width="22.28515625" style="205" customWidth="1"/>
    <col min="12805" max="12805" width="25.28515625" style="205" customWidth="1"/>
    <col min="12806" max="12806" width="20" style="205" customWidth="1"/>
    <col min="12807" max="12807" width="26.7109375" style="205" customWidth="1"/>
    <col min="12808" max="13055" width="11.42578125" style="205"/>
    <col min="13056" max="13056" width="31.5703125" style="205" bestFit="1" customWidth="1"/>
    <col min="13057" max="13057" width="39" style="205" customWidth="1"/>
    <col min="13058" max="13058" width="14.42578125" style="205" customWidth="1"/>
    <col min="13059" max="13059" width="10.85546875" style="205" bestFit="1" customWidth="1"/>
    <col min="13060" max="13060" width="22.28515625" style="205" customWidth="1"/>
    <col min="13061" max="13061" width="25.28515625" style="205" customWidth="1"/>
    <col min="13062" max="13062" width="20" style="205" customWidth="1"/>
    <col min="13063" max="13063" width="26.7109375" style="205" customWidth="1"/>
    <col min="13064" max="13311" width="11.42578125" style="205"/>
    <col min="13312" max="13312" width="31.5703125" style="205" bestFit="1" customWidth="1"/>
    <col min="13313" max="13313" width="39" style="205" customWidth="1"/>
    <col min="13314" max="13314" width="14.42578125" style="205" customWidth="1"/>
    <col min="13315" max="13315" width="10.85546875" style="205" bestFit="1" customWidth="1"/>
    <col min="13316" max="13316" width="22.28515625" style="205" customWidth="1"/>
    <col min="13317" max="13317" width="25.28515625" style="205" customWidth="1"/>
    <col min="13318" max="13318" width="20" style="205" customWidth="1"/>
    <col min="13319" max="13319" width="26.7109375" style="205" customWidth="1"/>
    <col min="13320" max="13567" width="11.42578125" style="205"/>
    <col min="13568" max="13568" width="31.5703125" style="205" bestFit="1" customWidth="1"/>
    <col min="13569" max="13569" width="39" style="205" customWidth="1"/>
    <col min="13570" max="13570" width="14.42578125" style="205" customWidth="1"/>
    <col min="13571" max="13571" width="10.85546875" style="205" bestFit="1" customWidth="1"/>
    <col min="13572" max="13572" width="22.28515625" style="205" customWidth="1"/>
    <col min="13573" max="13573" width="25.28515625" style="205" customWidth="1"/>
    <col min="13574" max="13574" width="20" style="205" customWidth="1"/>
    <col min="13575" max="13575" width="26.7109375" style="205" customWidth="1"/>
    <col min="13576" max="13823" width="11.42578125" style="205"/>
    <col min="13824" max="13824" width="31.5703125" style="205" bestFit="1" customWidth="1"/>
    <col min="13825" max="13825" width="39" style="205" customWidth="1"/>
    <col min="13826" max="13826" width="14.42578125" style="205" customWidth="1"/>
    <col min="13827" max="13827" width="10.85546875" style="205" bestFit="1" customWidth="1"/>
    <col min="13828" max="13828" width="22.28515625" style="205" customWidth="1"/>
    <col min="13829" max="13829" width="25.28515625" style="205" customWidth="1"/>
    <col min="13830" max="13830" width="20" style="205" customWidth="1"/>
    <col min="13831" max="13831" width="26.7109375" style="205" customWidth="1"/>
    <col min="13832" max="14079" width="11.42578125" style="205"/>
    <col min="14080" max="14080" width="31.5703125" style="205" bestFit="1" customWidth="1"/>
    <col min="14081" max="14081" width="39" style="205" customWidth="1"/>
    <col min="14082" max="14082" width="14.42578125" style="205" customWidth="1"/>
    <col min="14083" max="14083" width="10.85546875" style="205" bestFit="1" customWidth="1"/>
    <col min="14084" max="14084" width="22.28515625" style="205" customWidth="1"/>
    <col min="14085" max="14085" width="25.28515625" style="205" customWidth="1"/>
    <col min="14086" max="14086" width="20" style="205" customWidth="1"/>
    <col min="14087" max="14087" width="26.7109375" style="205" customWidth="1"/>
    <col min="14088" max="14335" width="11.42578125" style="205"/>
    <col min="14336" max="14336" width="31.5703125" style="205" bestFit="1" customWidth="1"/>
    <col min="14337" max="14337" width="39" style="205" customWidth="1"/>
    <col min="14338" max="14338" width="14.42578125" style="205" customWidth="1"/>
    <col min="14339" max="14339" width="10.85546875" style="205" bestFit="1" customWidth="1"/>
    <col min="14340" max="14340" width="22.28515625" style="205" customWidth="1"/>
    <col min="14341" max="14341" width="25.28515625" style="205" customWidth="1"/>
    <col min="14342" max="14342" width="20" style="205" customWidth="1"/>
    <col min="14343" max="14343" width="26.7109375" style="205" customWidth="1"/>
    <col min="14344" max="14591" width="11.42578125" style="205"/>
    <col min="14592" max="14592" width="31.5703125" style="205" bestFit="1" customWidth="1"/>
    <col min="14593" max="14593" width="39" style="205" customWidth="1"/>
    <col min="14594" max="14594" width="14.42578125" style="205" customWidth="1"/>
    <col min="14595" max="14595" width="10.85546875" style="205" bestFit="1" customWidth="1"/>
    <col min="14596" max="14596" width="22.28515625" style="205" customWidth="1"/>
    <col min="14597" max="14597" width="25.28515625" style="205" customWidth="1"/>
    <col min="14598" max="14598" width="20" style="205" customWidth="1"/>
    <col min="14599" max="14599" width="26.7109375" style="205" customWidth="1"/>
    <col min="14600" max="14847" width="11.42578125" style="205"/>
    <col min="14848" max="14848" width="31.5703125" style="205" bestFit="1" customWidth="1"/>
    <col min="14849" max="14849" width="39" style="205" customWidth="1"/>
    <col min="14850" max="14850" width="14.42578125" style="205" customWidth="1"/>
    <col min="14851" max="14851" width="10.85546875" style="205" bestFit="1" customWidth="1"/>
    <col min="14852" max="14852" width="22.28515625" style="205" customWidth="1"/>
    <col min="14853" max="14853" width="25.28515625" style="205" customWidth="1"/>
    <col min="14854" max="14854" width="20" style="205" customWidth="1"/>
    <col min="14855" max="14855" width="26.7109375" style="205" customWidth="1"/>
    <col min="14856" max="15103" width="11.42578125" style="205"/>
    <col min="15104" max="15104" width="31.5703125" style="205" bestFit="1" customWidth="1"/>
    <col min="15105" max="15105" width="39" style="205" customWidth="1"/>
    <col min="15106" max="15106" width="14.42578125" style="205" customWidth="1"/>
    <col min="15107" max="15107" width="10.85546875" style="205" bestFit="1" customWidth="1"/>
    <col min="15108" max="15108" width="22.28515625" style="205" customWidth="1"/>
    <col min="15109" max="15109" width="25.28515625" style="205" customWidth="1"/>
    <col min="15110" max="15110" width="20" style="205" customWidth="1"/>
    <col min="15111" max="15111" width="26.7109375" style="205" customWidth="1"/>
    <col min="15112" max="15359" width="11.42578125" style="205"/>
    <col min="15360" max="15360" width="31.5703125" style="205" bestFit="1" customWidth="1"/>
    <col min="15361" max="15361" width="39" style="205" customWidth="1"/>
    <col min="15362" max="15362" width="14.42578125" style="205" customWidth="1"/>
    <col min="15363" max="15363" width="10.85546875" style="205" bestFit="1" customWidth="1"/>
    <col min="15364" max="15364" width="22.28515625" style="205" customWidth="1"/>
    <col min="15365" max="15365" width="25.28515625" style="205" customWidth="1"/>
    <col min="15366" max="15366" width="20" style="205" customWidth="1"/>
    <col min="15367" max="15367" width="26.7109375" style="205" customWidth="1"/>
    <col min="15368" max="15615" width="11.42578125" style="205"/>
    <col min="15616" max="15616" width="31.5703125" style="205" bestFit="1" customWidth="1"/>
    <col min="15617" max="15617" width="39" style="205" customWidth="1"/>
    <col min="15618" max="15618" width="14.42578125" style="205" customWidth="1"/>
    <col min="15619" max="15619" width="10.85546875" style="205" bestFit="1" customWidth="1"/>
    <col min="15620" max="15620" width="22.28515625" style="205" customWidth="1"/>
    <col min="15621" max="15621" width="25.28515625" style="205" customWidth="1"/>
    <col min="15622" max="15622" width="20" style="205" customWidth="1"/>
    <col min="15623" max="15623" width="26.7109375" style="205" customWidth="1"/>
    <col min="15624" max="15871" width="11.42578125" style="205"/>
    <col min="15872" max="15872" width="31.5703125" style="205" bestFit="1" customWidth="1"/>
    <col min="15873" max="15873" width="39" style="205" customWidth="1"/>
    <col min="15874" max="15874" width="14.42578125" style="205" customWidth="1"/>
    <col min="15875" max="15875" width="10.85546875" style="205" bestFit="1" customWidth="1"/>
    <col min="15876" max="15876" width="22.28515625" style="205" customWidth="1"/>
    <col min="15877" max="15877" width="25.28515625" style="205" customWidth="1"/>
    <col min="15878" max="15878" width="20" style="205" customWidth="1"/>
    <col min="15879" max="15879" width="26.7109375" style="205" customWidth="1"/>
    <col min="15880" max="16127" width="11.42578125" style="205"/>
    <col min="16128" max="16128" width="31.5703125" style="205" bestFit="1" customWidth="1"/>
    <col min="16129" max="16129" width="39" style="205" customWidth="1"/>
    <col min="16130" max="16130" width="14.42578125" style="205" customWidth="1"/>
    <col min="16131" max="16131" width="10.85546875" style="205" bestFit="1" customWidth="1"/>
    <col min="16132" max="16132" width="22.28515625" style="205" customWidth="1"/>
    <col min="16133" max="16133" width="25.28515625" style="205" customWidth="1"/>
    <col min="16134" max="16134" width="20" style="205" customWidth="1"/>
    <col min="16135" max="16135" width="26.7109375" style="205" customWidth="1"/>
    <col min="16136" max="16384" width="11.42578125" style="205"/>
  </cols>
  <sheetData>
    <row r="1" spans="1:8" s="10" customFormat="1" ht="83.25" customHeight="1" thickTop="1" thickBot="1" x14ac:dyDescent="0.3">
      <c r="A1" s="242" t="s">
        <v>0</v>
      </c>
      <c r="B1" s="242" t="s">
        <v>61</v>
      </c>
      <c r="C1" s="246" t="s">
        <v>62</v>
      </c>
      <c r="D1" s="360" t="s">
        <v>63</v>
      </c>
      <c r="E1" s="361" t="s">
        <v>127</v>
      </c>
      <c r="F1" s="362"/>
      <c r="G1" s="362"/>
      <c r="H1" s="363"/>
    </row>
    <row r="2" spans="1:8" s="10" customFormat="1" ht="15" customHeight="1" x14ac:dyDescent="0.25">
      <c r="A2" s="243"/>
      <c r="B2" s="245"/>
      <c r="C2" s="247"/>
      <c r="D2" s="250"/>
      <c r="E2" s="364" t="s">
        <v>65</v>
      </c>
      <c r="F2" s="365"/>
      <c r="G2" s="364" t="s">
        <v>66</v>
      </c>
      <c r="H2" s="366"/>
    </row>
    <row r="3" spans="1:8" s="10" customFormat="1" ht="15" customHeight="1" x14ac:dyDescent="0.25">
      <c r="A3" s="243"/>
      <c r="B3" s="245"/>
      <c r="C3" s="247"/>
      <c r="D3" s="250"/>
      <c r="E3" s="255"/>
      <c r="F3" s="256"/>
      <c r="G3" s="255"/>
      <c r="H3" s="367"/>
    </row>
    <row r="4" spans="1:8" s="10" customFormat="1" ht="15" customHeight="1" x14ac:dyDescent="0.25">
      <c r="A4" s="243"/>
      <c r="B4" s="245"/>
      <c r="C4" s="247"/>
      <c r="D4" s="250"/>
      <c r="E4" s="255"/>
      <c r="F4" s="256"/>
      <c r="G4" s="255"/>
      <c r="H4" s="367"/>
    </row>
    <row r="5" spans="1:8" s="10" customFormat="1" ht="15" customHeight="1" x14ac:dyDescent="0.25">
      <c r="A5" s="243"/>
      <c r="B5" s="245"/>
      <c r="C5" s="247"/>
      <c r="D5" s="250"/>
      <c r="E5" s="255"/>
      <c r="F5" s="256"/>
      <c r="G5" s="255"/>
      <c r="H5" s="367"/>
    </row>
    <row r="6" spans="1:8" s="10" customFormat="1" ht="15" customHeight="1" x14ac:dyDescent="0.25">
      <c r="A6" s="243"/>
      <c r="B6" s="245"/>
      <c r="C6" s="247"/>
      <c r="D6" s="250"/>
      <c r="E6" s="255"/>
      <c r="F6" s="256"/>
      <c r="G6" s="255"/>
      <c r="H6" s="367"/>
    </row>
    <row r="7" spans="1:8" s="10" customFormat="1" ht="15" customHeight="1" x14ac:dyDescent="0.25">
      <c r="A7" s="243"/>
      <c r="B7" s="245"/>
      <c r="C7" s="247"/>
      <c r="D7" s="250"/>
      <c r="E7" s="255"/>
      <c r="F7" s="256"/>
      <c r="G7" s="255"/>
      <c r="H7" s="367"/>
    </row>
    <row r="8" spans="1:8" s="10" customFormat="1" ht="15" customHeight="1" x14ac:dyDescent="0.25">
      <c r="A8" s="243"/>
      <c r="B8" s="245"/>
      <c r="C8" s="247"/>
      <c r="D8" s="250"/>
      <c r="E8" s="255"/>
      <c r="F8" s="256"/>
      <c r="G8" s="255"/>
      <c r="H8" s="367"/>
    </row>
    <row r="9" spans="1:8" s="10" customFormat="1" ht="15.75" customHeight="1" thickBot="1" x14ac:dyDescent="0.3">
      <c r="A9" s="243"/>
      <c r="B9" s="245"/>
      <c r="C9" s="247"/>
      <c r="D9" s="250"/>
      <c r="E9" s="257"/>
      <c r="F9" s="258"/>
      <c r="G9" s="257"/>
      <c r="H9" s="368"/>
    </row>
    <row r="10" spans="1:8" s="10" customFormat="1" ht="57.75" customHeight="1" thickTop="1" thickBot="1" x14ac:dyDescent="0.3">
      <c r="A10" s="244"/>
      <c r="B10" s="244"/>
      <c r="C10" s="247"/>
      <c r="D10" s="251"/>
      <c r="E10" s="262" t="s">
        <v>128</v>
      </c>
      <c r="F10" s="263"/>
      <c r="G10" s="262" t="s">
        <v>129</v>
      </c>
      <c r="H10" s="369"/>
    </row>
    <row r="11" spans="1:8" s="10" customFormat="1" ht="15.75" thickBot="1" x14ac:dyDescent="0.3">
      <c r="A11" s="11"/>
      <c r="B11" s="11"/>
      <c r="C11" s="248"/>
      <c r="D11" s="11" t="s">
        <v>68</v>
      </c>
      <c r="E11" s="12" t="s">
        <v>69</v>
      </c>
      <c r="F11" s="13" t="s">
        <v>70</v>
      </c>
      <c r="G11" s="12" t="s">
        <v>69</v>
      </c>
      <c r="H11" s="115" t="s">
        <v>70</v>
      </c>
    </row>
    <row r="12" spans="1:8" s="17" customFormat="1" ht="15.75" thickBot="1" x14ac:dyDescent="0.3">
      <c r="A12" s="70" t="s">
        <v>210</v>
      </c>
      <c r="B12" s="71" t="s">
        <v>211</v>
      </c>
      <c r="C12" s="33"/>
      <c r="D12" s="15"/>
      <c r="E12" s="18">
        <f>IFERROR(VLOOKUP($B12,[1]NUM14!$H$3:$J$136,2,FALSE),0)</f>
        <v>0</v>
      </c>
      <c r="F12" s="18"/>
      <c r="G12" s="18">
        <f>IFERROR(VLOOKUP($B12,[1]DEN14!$H$3:$J$136,2,FALSE),0)</f>
        <v>0</v>
      </c>
      <c r="H12" s="116"/>
    </row>
    <row r="13" spans="1:8" s="17" customFormat="1" ht="15.75" thickBot="1" x14ac:dyDescent="0.3">
      <c r="A13" s="70" t="s">
        <v>210</v>
      </c>
      <c r="B13" s="71" t="s">
        <v>212</v>
      </c>
      <c r="C13" s="28"/>
      <c r="D13" s="15"/>
      <c r="E13" s="18">
        <f>IFERROR(VLOOKUP($B13,[1]NUM14!$H$3:$J$136,2,FALSE),0)</f>
        <v>0</v>
      </c>
      <c r="F13" s="18"/>
      <c r="G13" s="18">
        <f>IFERROR(VLOOKUP($B13,[1]DEN14!$H$3:$J$136,2,FALSE),0)</f>
        <v>0</v>
      </c>
      <c r="H13" s="116"/>
    </row>
    <row r="14" spans="1:8" s="17" customFormat="1" ht="15.75" thickBot="1" x14ac:dyDescent="0.3">
      <c r="A14" s="70" t="s">
        <v>210</v>
      </c>
      <c r="B14" s="71" t="s">
        <v>213</v>
      </c>
      <c r="C14" s="28"/>
      <c r="D14" s="15"/>
      <c r="E14" s="18">
        <f>IFERROR(VLOOKUP($B14,[1]NUM14!$H$3:$J$136,2,FALSE),0)</f>
        <v>0</v>
      </c>
      <c r="F14" s="18"/>
      <c r="G14" s="18">
        <f>IFERROR(VLOOKUP($B14,[1]DEN14!$H$3:$J$136,2,FALSE),0)</f>
        <v>0</v>
      </c>
      <c r="H14" s="116"/>
    </row>
    <row r="15" spans="1:8" s="17" customFormat="1" ht="15.75" thickBot="1" x14ac:dyDescent="0.3">
      <c r="A15" s="70" t="s">
        <v>210</v>
      </c>
      <c r="B15" s="71" t="s">
        <v>214</v>
      </c>
      <c r="C15" s="28"/>
      <c r="D15" s="15"/>
      <c r="E15" s="18">
        <f>IFERROR(VLOOKUP($B15,[1]NUM14!$H$3:$J$136,2,FALSE),0)</f>
        <v>0</v>
      </c>
      <c r="F15" s="18"/>
      <c r="G15" s="18">
        <f>IFERROR(VLOOKUP($B15,[1]DEN14!$H$3:$J$136,2,FALSE),0)</f>
        <v>0</v>
      </c>
      <c r="H15" s="116"/>
    </row>
    <row r="16" spans="1:8" s="17" customFormat="1" ht="15.75" thickBot="1" x14ac:dyDescent="0.3">
      <c r="A16" s="240" t="s">
        <v>215</v>
      </c>
      <c r="B16" s="241"/>
      <c r="C16" s="34" t="e">
        <f>+D16/Metas!T45</f>
        <v>#DIV/0!</v>
      </c>
      <c r="D16" s="214" t="e">
        <f>+E16/G16</f>
        <v>#DIV/0!</v>
      </c>
      <c r="E16" s="20">
        <f>SUM(E12:E15)</f>
        <v>0</v>
      </c>
      <c r="F16" s="20">
        <f>SUM(F12:F15)</f>
        <v>0</v>
      </c>
      <c r="G16" s="20">
        <f>SUM(G12:G15)</f>
        <v>0</v>
      </c>
      <c r="H16" s="20">
        <f>SUM(H12:H15)</f>
        <v>0</v>
      </c>
    </row>
    <row r="17" spans="1:8" s="17" customFormat="1" ht="15.75" thickBot="1" x14ac:dyDescent="0.3">
      <c r="A17" s="70" t="s">
        <v>216</v>
      </c>
      <c r="B17" s="71" t="s">
        <v>217</v>
      </c>
      <c r="C17" s="28"/>
      <c r="D17" s="15"/>
      <c r="E17" s="18">
        <f>IFERROR(VLOOKUP($B17,[1]NUM14!$H$3:$J$136,2,FALSE),0)</f>
        <v>4</v>
      </c>
      <c r="F17" s="18"/>
      <c r="G17" s="18">
        <f>IFERROR(VLOOKUP($B17,[1]DEN14!$H$3:$J$136,2,FALSE),0)</f>
        <v>4</v>
      </c>
      <c r="H17" s="18"/>
    </row>
    <row r="18" spans="1:8" s="17" customFormat="1" ht="15.75" thickBot="1" x14ac:dyDescent="0.3">
      <c r="A18" s="70" t="s">
        <v>216</v>
      </c>
      <c r="B18" s="71" t="s">
        <v>218</v>
      </c>
      <c r="C18" s="28"/>
      <c r="D18" s="15"/>
      <c r="E18" s="18">
        <f>IFERROR(VLOOKUP($B18,[1]NUM14!$H$3:$J$136,2,FALSE),0)</f>
        <v>2</v>
      </c>
      <c r="F18" s="18"/>
      <c r="G18" s="18">
        <f>IFERROR(VLOOKUP($B18,[1]DEN14!$H$3:$J$136,2,FALSE),0)</f>
        <v>2</v>
      </c>
      <c r="H18" s="18"/>
    </row>
    <row r="19" spans="1:8" s="17" customFormat="1" ht="15.75" thickBot="1" x14ac:dyDescent="0.3">
      <c r="A19" s="70" t="s">
        <v>216</v>
      </c>
      <c r="B19" s="71" t="s">
        <v>219</v>
      </c>
      <c r="C19" s="28"/>
      <c r="D19" s="15"/>
      <c r="E19" s="18">
        <f>IFERROR(VLOOKUP($B19,[1]NUM14!$H$3:$J$136,2,FALSE),0)</f>
        <v>1</v>
      </c>
      <c r="F19" s="18"/>
      <c r="G19" s="18">
        <f>IFERROR(VLOOKUP($B19,[1]DEN14!$H$3:$J$136,2,FALSE),0)</f>
        <v>1</v>
      </c>
      <c r="H19" s="18"/>
    </row>
    <row r="20" spans="1:8" s="17" customFormat="1" ht="15.75" thickBot="1" x14ac:dyDescent="0.3">
      <c r="A20" s="70" t="s">
        <v>216</v>
      </c>
      <c r="B20" s="71" t="s">
        <v>220</v>
      </c>
      <c r="C20" s="28"/>
      <c r="D20" s="15"/>
      <c r="E20" s="18">
        <f>IFERROR(VLOOKUP($B20,[1]NUM14!$H$3:$J$136,2,FALSE),0)</f>
        <v>3</v>
      </c>
      <c r="F20" s="18"/>
      <c r="G20" s="18">
        <f>IFERROR(VLOOKUP($B20,[1]DEN14!$H$3:$J$136,2,FALSE),0)</f>
        <v>3</v>
      </c>
      <c r="H20" s="18"/>
    </row>
    <row r="21" spans="1:8" s="17" customFormat="1" ht="15.75" thickBot="1" x14ac:dyDescent="0.3">
      <c r="A21" s="240" t="s">
        <v>221</v>
      </c>
      <c r="B21" s="241"/>
      <c r="C21" s="34">
        <f>+D21/Metas!T44</f>
        <v>2.2002200220022003</v>
      </c>
      <c r="D21" s="213">
        <f>+E21/G21</f>
        <v>1</v>
      </c>
      <c r="E21" s="20">
        <f>SUM(E17:E20)</f>
        <v>10</v>
      </c>
      <c r="F21" s="20">
        <f>SUM(F17:F20)</f>
        <v>0</v>
      </c>
      <c r="G21" s="20">
        <f>SUM(G17:G20)</f>
        <v>10</v>
      </c>
      <c r="H21" s="20">
        <f>SUM(H17:H20)</f>
        <v>0</v>
      </c>
    </row>
    <row r="22" spans="1:8" ht="15.75" customHeight="1" x14ac:dyDescent="0.25">
      <c r="B22" s="21" t="s">
        <v>209</v>
      </c>
      <c r="C22" s="206"/>
      <c r="D22" s="207"/>
      <c r="E22" s="208"/>
      <c r="F22" s="208"/>
      <c r="G22" s="208"/>
      <c r="H22" s="208"/>
    </row>
    <row r="23" spans="1:8" x14ac:dyDescent="0.25">
      <c r="C23" s="209"/>
      <c r="D23" s="210"/>
    </row>
  </sheetData>
  <mergeCells count="11">
    <mergeCell ref="D1:D10"/>
    <mergeCell ref="E1:H1"/>
    <mergeCell ref="E2:F9"/>
    <mergeCell ref="G2:H9"/>
    <mergeCell ref="E10:F10"/>
    <mergeCell ref="G10:H10"/>
    <mergeCell ref="A16:B16"/>
    <mergeCell ref="A21:B21"/>
    <mergeCell ref="A1:A10"/>
    <mergeCell ref="B1:B10"/>
    <mergeCell ref="C1:C11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AE23"/>
  <sheetViews>
    <sheetView zoomScale="90" zoomScaleNormal="90" workbookViewId="0">
      <pane xSplit="2" ySplit="11" topLeftCell="C12" activePane="bottomRight" state="frozen"/>
      <selection activeCell="C16" sqref="C16"/>
      <selection pane="topRight" activeCell="C16" sqref="C16"/>
      <selection pane="bottomLeft" activeCell="C16" sqref="C16"/>
      <selection pane="bottomRight" activeCell="C12" sqref="C12"/>
    </sheetView>
  </sheetViews>
  <sheetFormatPr baseColWidth="10" defaultRowHeight="14.25" x14ac:dyDescent="0.2"/>
  <cols>
    <col min="1" max="1" width="20.28515625" style="27" customWidth="1"/>
    <col min="2" max="2" width="36.7109375" style="27" bestFit="1" customWidth="1"/>
    <col min="3" max="3" width="14.42578125" style="31" customWidth="1"/>
    <col min="4" max="4" width="13" style="31" bestFit="1" customWidth="1"/>
    <col min="5" max="6" width="9.7109375" style="47" bestFit="1" customWidth="1"/>
    <col min="7" max="12" width="9.7109375" style="31" bestFit="1" customWidth="1"/>
    <col min="13" max="13" width="8.140625" style="31" bestFit="1" customWidth="1"/>
    <col min="14" max="15" width="8.42578125" style="31" bestFit="1" customWidth="1"/>
    <col min="16" max="16" width="7.7109375" style="31" bestFit="1" customWidth="1"/>
    <col min="17" max="17" width="11.140625" style="31" bestFit="1" customWidth="1"/>
    <col min="18" max="19" width="9.7109375" style="47" bestFit="1" customWidth="1"/>
    <col min="20" max="24" width="7.5703125" style="31" bestFit="1" customWidth="1"/>
    <col min="25" max="25" width="8.140625" style="31" bestFit="1" customWidth="1"/>
    <col min="26" max="26" width="7.42578125" style="31" customWidth="1"/>
    <col min="27" max="27" width="7.5703125" style="31" bestFit="1" customWidth="1"/>
    <col min="28" max="28" width="7.7109375" style="31" bestFit="1" customWidth="1"/>
    <col min="29" max="29" width="7.140625" style="31" bestFit="1" customWidth="1"/>
    <col min="30" max="30" width="9.7109375" style="31" bestFit="1" customWidth="1"/>
    <col min="31" max="16384" width="11.42578125" style="31"/>
  </cols>
  <sheetData>
    <row r="1" spans="1:31" s="23" customFormat="1" ht="73.5" customHeight="1" thickTop="1" thickBot="1" x14ac:dyDescent="0.25">
      <c r="A1" s="266" t="s">
        <v>0</v>
      </c>
      <c r="B1" s="246" t="s">
        <v>61</v>
      </c>
      <c r="C1" s="246" t="s">
        <v>62</v>
      </c>
      <c r="D1" s="270" t="s">
        <v>63</v>
      </c>
      <c r="E1" s="273" t="s">
        <v>130</v>
      </c>
      <c r="F1" s="274"/>
      <c r="G1" s="274"/>
      <c r="H1" s="274"/>
      <c r="I1" s="274"/>
      <c r="J1" s="274"/>
      <c r="K1" s="274"/>
      <c r="L1" s="274"/>
      <c r="M1" s="274"/>
      <c r="N1" s="274"/>
      <c r="O1" s="274"/>
      <c r="P1" s="274"/>
      <c r="Q1" s="274"/>
      <c r="R1" s="274"/>
      <c r="S1" s="274"/>
      <c r="T1" s="274"/>
      <c r="U1" s="274"/>
      <c r="V1" s="274"/>
      <c r="W1" s="274"/>
      <c r="X1" s="274"/>
      <c r="Y1" s="274"/>
      <c r="Z1" s="274"/>
      <c r="AA1" s="274"/>
      <c r="AB1" s="274"/>
      <c r="AC1" s="274"/>
      <c r="AD1" s="274"/>
    </row>
    <row r="2" spans="1:31" s="23" customFormat="1" ht="15" customHeight="1" x14ac:dyDescent="0.2">
      <c r="A2" s="267"/>
      <c r="B2" s="269"/>
      <c r="C2" s="247"/>
      <c r="D2" s="271"/>
      <c r="E2" s="315" t="s">
        <v>65</v>
      </c>
      <c r="F2" s="312"/>
      <c r="G2" s="312"/>
      <c r="H2" s="312"/>
      <c r="I2" s="312"/>
      <c r="J2" s="312"/>
      <c r="K2" s="312"/>
      <c r="L2" s="312"/>
      <c r="M2" s="312"/>
      <c r="N2" s="312"/>
      <c r="O2" s="312"/>
      <c r="P2" s="312"/>
      <c r="Q2" s="312"/>
      <c r="R2" s="315" t="s">
        <v>66</v>
      </c>
      <c r="S2" s="312"/>
      <c r="T2" s="312"/>
      <c r="U2" s="312"/>
      <c r="V2" s="312"/>
      <c r="W2" s="312"/>
      <c r="X2" s="312"/>
      <c r="Y2" s="312"/>
      <c r="Z2" s="312"/>
      <c r="AA2" s="312"/>
      <c r="AB2" s="312"/>
      <c r="AC2" s="312"/>
      <c r="AD2" s="316"/>
    </row>
    <row r="3" spans="1:31" s="23" customFormat="1" ht="15" customHeight="1" x14ac:dyDescent="0.2">
      <c r="A3" s="267"/>
      <c r="B3" s="269"/>
      <c r="C3" s="247"/>
      <c r="D3" s="271"/>
      <c r="E3" s="317"/>
      <c r="F3" s="313"/>
      <c r="G3" s="313"/>
      <c r="H3" s="313"/>
      <c r="I3" s="313"/>
      <c r="J3" s="313"/>
      <c r="K3" s="313"/>
      <c r="L3" s="313"/>
      <c r="M3" s="313"/>
      <c r="N3" s="313"/>
      <c r="O3" s="313"/>
      <c r="P3" s="313"/>
      <c r="Q3" s="313"/>
      <c r="R3" s="317"/>
      <c r="S3" s="313"/>
      <c r="T3" s="313"/>
      <c r="U3" s="313"/>
      <c r="V3" s="313"/>
      <c r="W3" s="313"/>
      <c r="X3" s="313"/>
      <c r="Y3" s="313"/>
      <c r="Z3" s="313"/>
      <c r="AA3" s="313"/>
      <c r="AB3" s="313"/>
      <c r="AC3" s="313"/>
      <c r="AD3" s="318"/>
    </row>
    <row r="4" spans="1:31" s="23" customFormat="1" ht="15" customHeight="1" x14ac:dyDescent="0.2">
      <c r="A4" s="267"/>
      <c r="B4" s="269"/>
      <c r="C4" s="247"/>
      <c r="D4" s="271"/>
      <c r="E4" s="317"/>
      <c r="F4" s="313"/>
      <c r="G4" s="313"/>
      <c r="H4" s="313"/>
      <c r="I4" s="313"/>
      <c r="J4" s="313"/>
      <c r="K4" s="313"/>
      <c r="L4" s="313"/>
      <c r="M4" s="313"/>
      <c r="N4" s="313"/>
      <c r="O4" s="313"/>
      <c r="P4" s="313"/>
      <c r="Q4" s="313"/>
      <c r="R4" s="317"/>
      <c r="S4" s="313"/>
      <c r="T4" s="313"/>
      <c r="U4" s="313"/>
      <c r="V4" s="313"/>
      <c r="W4" s="313"/>
      <c r="X4" s="313"/>
      <c r="Y4" s="313"/>
      <c r="Z4" s="313"/>
      <c r="AA4" s="313"/>
      <c r="AB4" s="313"/>
      <c r="AC4" s="313"/>
      <c r="AD4" s="318"/>
    </row>
    <row r="5" spans="1:31" s="23" customFormat="1" ht="15" customHeight="1" x14ac:dyDescent="0.2">
      <c r="A5" s="267"/>
      <c r="B5" s="269"/>
      <c r="C5" s="247"/>
      <c r="D5" s="271"/>
      <c r="E5" s="317"/>
      <c r="F5" s="313"/>
      <c r="G5" s="313"/>
      <c r="H5" s="313"/>
      <c r="I5" s="313"/>
      <c r="J5" s="313"/>
      <c r="K5" s="313"/>
      <c r="L5" s="313"/>
      <c r="M5" s="313"/>
      <c r="N5" s="313"/>
      <c r="O5" s="313"/>
      <c r="P5" s="313"/>
      <c r="Q5" s="313"/>
      <c r="R5" s="317"/>
      <c r="S5" s="313"/>
      <c r="T5" s="313"/>
      <c r="U5" s="313"/>
      <c r="V5" s="313"/>
      <c r="W5" s="313"/>
      <c r="X5" s="313"/>
      <c r="Y5" s="313"/>
      <c r="Z5" s="313"/>
      <c r="AA5" s="313"/>
      <c r="AB5" s="313"/>
      <c r="AC5" s="313"/>
      <c r="AD5" s="318"/>
    </row>
    <row r="6" spans="1:31" s="23" customFormat="1" ht="15" customHeight="1" x14ac:dyDescent="0.2">
      <c r="A6" s="267"/>
      <c r="B6" s="269"/>
      <c r="C6" s="247"/>
      <c r="D6" s="271"/>
      <c r="E6" s="317"/>
      <c r="F6" s="313"/>
      <c r="G6" s="313"/>
      <c r="H6" s="313"/>
      <c r="I6" s="313"/>
      <c r="J6" s="313"/>
      <c r="K6" s="313"/>
      <c r="L6" s="313"/>
      <c r="M6" s="313"/>
      <c r="N6" s="313"/>
      <c r="O6" s="313"/>
      <c r="P6" s="313"/>
      <c r="Q6" s="313"/>
      <c r="R6" s="317"/>
      <c r="S6" s="313"/>
      <c r="T6" s="313"/>
      <c r="U6" s="313"/>
      <c r="V6" s="313"/>
      <c r="W6" s="313"/>
      <c r="X6" s="313"/>
      <c r="Y6" s="313"/>
      <c r="Z6" s="313"/>
      <c r="AA6" s="313"/>
      <c r="AB6" s="313"/>
      <c r="AC6" s="313"/>
      <c r="AD6" s="318"/>
    </row>
    <row r="7" spans="1:31" s="23" customFormat="1" ht="15" customHeight="1" x14ac:dyDescent="0.2">
      <c r="A7" s="267"/>
      <c r="B7" s="269"/>
      <c r="C7" s="247"/>
      <c r="D7" s="271"/>
      <c r="E7" s="317"/>
      <c r="F7" s="313"/>
      <c r="G7" s="313"/>
      <c r="H7" s="313"/>
      <c r="I7" s="313"/>
      <c r="J7" s="313"/>
      <c r="K7" s="313"/>
      <c r="L7" s="313"/>
      <c r="M7" s="313"/>
      <c r="N7" s="313"/>
      <c r="O7" s="313"/>
      <c r="P7" s="313"/>
      <c r="Q7" s="313"/>
      <c r="R7" s="317"/>
      <c r="S7" s="313"/>
      <c r="T7" s="313"/>
      <c r="U7" s="313"/>
      <c r="V7" s="313"/>
      <c r="W7" s="313"/>
      <c r="X7" s="313"/>
      <c r="Y7" s="313"/>
      <c r="Z7" s="313"/>
      <c r="AA7" s="313"/>
      <c r="AB7" s="313"/>
      <c r="AC7" s="313"/>
      <c r="AD7" s="318"/>
    </row>
    <row r="8" spans="1:31" s="23" customFormat="1" ht="15" customHeight="1" x14ac:dyDescent="0.2">
      <c r="A8" s="267"/>
      <c r="B8" s="269"/>
      <c r="C8" s="247"/>
      <c r="D8" s="271"/>
      <c r="E8" s="317"/>
      <c r="F8" s="313"/>
      <c r="G8" s="313"/>
      <c r="H8" s="313"/>
      <c r="I8" s="313"/>
      <c r="J8" s="313"/>
      <c r="K8" s="313"/>
      <c r="L8" s="313"/>
      <c r="M8" s="313"/>
      <c r="N8" s="313"/>
      <c r="O8" s="313"/>
      <c r="P8" s="313"/>
      <c r="Q8" s="313"/>
      <c r="R8" s="317"/>
      <c r="S8" s="313"/>
      <c r="T8" s="313"/>
      <c r="U8" s="313"/>
      <c r="V8" s="313"/>
      <c r="W8" s="313"/>
      <c r="X8" s="313"/>
      <c r="Y8" s="313"/>
      <c r="Z8" s="313"/>
      <c r="AA8" s="313"/>
      <c r="AB8" s="313"/>
      <c r="AC8" s="313"/>
      <c r="AD8" s="318"/>
    </row>
    <row r="9" spans="1:31" s="23" customFormat="1" ht="15.75" customHeight="1" thickBot="1" x14ac:dyDescent="0.25">
      <c r="A9" s="267"/>
      <c r="B9" s="269"/>
      <c r="C9" s="247"/>
      <c r="D9" s="271"/>
      <c r="E9" s="319"/>
      <c r="F9" s="314"/>
      <c r="G9" s="314"/>
      <c r="H9" s="314"/>
      <c r="I9" s="314"/>
      <c r="J9" s="314"/>
      <c r="K9" s="314"/>
      <c r="L9" s="314"/>
      <c r="M9" s="314"/>
      <c r="N9" s="314"/>
      <c r="O9" s="314"/>
      <c r="P9" s="314"/>
      <c r="Q9" s="314"/>
      <c r="R9" s="319"/>
      <c r="S9" s="314"/>
      <c r="T9" s="314"/>
      <c r="U9" s="314"/>
      <c r="V9" s="314"/>
      <c r="W9" s="314"/>
      <c r="X9" s="314"/>
      <c r="Y9" s="314"/>
      <c r="Z9" s="314"/>
      <c r="AA9" s="314"/>
      <c r="AB9" s="314"/>
      <c r="AC9" s="314"/>
      <c r="AD9" s="320"/>
    </row>
    <row r="10" spans="1:31" s="23" customFormat="1" ht="57.75" customHeight="1" thickBot="1" x14ac:dyDescent="0.25">
      <c r="A10" s="268"/>
      <c r="B10" s="248"/>
      <c r="C10" s="247"/>
      <c r="D10" s="272"/>
      <c r="E10" s="307" t="s">
        <v>131</v>
      </c>
      <c r="F10" s="307"/>
      <c r="G10" s="307"/>
      <c r="H10" s="307"/>
      <c r="I10" s="307"/>
      <c r="J10" s="307"/>
      <c r="K10" s="307"/>
      <c r="L10" s="307"/>
      <c r="M10" s="307"/>
      <c r="N10" s="307"/>
      <c r="O10" s="307"/>
      <c r="P10" s="307"/>
      <c r="Q10" s="307"/>
      <c r="R10" s="306" t="s">
        <v>132</v>
      </c>
      <c r="S10" s="307"/>
      <c r="T10" s="307"/>
      <c r="U10" s="307"/>
      <c r="V10" s="307"/>
      <c r="W10" s="307"/>
      <c r="X10" s="307"/>
      <c r="Y10" s="307"/>
      <c r="Z10" s="307"/>
      <c r="AA10" s="307"/>
      <c r="AB10" s="307"/>
      <c r="AC10" s="307"/>
      <c r="AD10" s="308"/>
    </row>
    <row r="11" spans="1:31" s="23" customFormat="1" ht="22.5" thickBot="1" x14ac:dyDescent="0.25">
      <c r="A11" s="24"/>
      <c r="B11" s="24"/>
      <c r="C11" s="248"/>
      <c r="D11" s="25" t="s">
        <v>68</v>
      </c>
      <c r="E11" s="26" t="s">
        <v>74</v>
      </c>
      <c r="F11" s="26" t="s">
        <v>75</v>
      </c>
      <c r="G11" s="25" t="s">
        <v>76</v>
      </c>
      <c r="H11" s="25" t="s">
        <v>77</v>
      </c>
      <c r="I11" s="25" t="s">
        <v>78</v>
      </c>
      <c r="J11" s="25" t="s">
        <v>79</v>
      </c>
      <c r="K11" s="25" t="s">
        <v>80</v>
      </c>
      <c r="L11" s="25" t="s">
        <v>81</v>
      </c>
      <c r="M11" s="25" t="s">
        <v>82</v>
      </c>
      <c r="N11" s="25" t="s">
        <v>83</v>
      </c>
      <c r="O11" s="25" t="s">
        <v>84</v>
      </c>
      <c r="P11" s="25" t="s">
        <v>85</v>
      </c>
      <c r="Q11" s="25" t="s">
        <v>86</v>
      </c>
      <c r="R11" s="26" t="s">
        <v>74</v>
      </c>
      <c r="S11" s="26" t="s">
        <v>75</v>
      </c>
      <c r="T11" s="25" t="s">
        <v>76</v>
      </c>
      <c r="U11" s="25" t="s">
        <v>77</v>
      </c>
      <c r="V11" s="25" t="s">
        <v>78</v>
      </c>
      <c r="W11" s="25" t="s">
        <v>79</v>
      </c>
      <c r="X11" s="25" t="s">
        <v>80</v>
      </c>
      <c r="Y11" s="25" t="s">
        <v>81</v>
      </c>
      <c r="Z11" s="25" t="s">
        <v>82</v>
      </c>
      <c r="AA11" s="25" t="s">
        <v>83</v>
      </c>
      <c r="AB11" s="25" t="s">
        <v>84</v>
      </c>
      <c r="AC11" s="25" t="s">
        <v>85</v>
      </c>
      <c r="AD11" s="25" t="s">
        <v>86</v>
      </c>
    </row>
    <row r="12" spans="1:31" ht="15.75" customHeight="1" thickBot="1" x14ac:dyDescent="0.25">
      <c r="A12" s="70" t="s">
        <v>210</v>
      </c>
      <c r="B12" s="71" t="s">
        <v>211</v>
      </c>
      <c r="C12" s="33"/>
      <c r="D12" s="28"/>
      <c r="E12" s="204">
        <f>IFERROR(VLOOKUP($B12,[1]NUM17!$H$3:$P$146,2,FALSE),0)</f>
        <v>0</v>
      </c>
      <c r="F12" s="204">
        <f>IFERROR(VLOOKUP($B12,[1]NUM17!$H$3:$P$146,3,FALSE),0)</f>
        <v>0</v>
      </c>
      <c r="G12" s="204">
        <f>IFERROR(VLOOKUP($B12,[1]NUM17!$H$3:$P$146,4,FALSE),0)</f>
        <v>2</v>
      </c>
      <c r="H12" s="204">
        <f>IFERROR(VLOOKUP($B12,[1]NUM17!$H$3:$P$146,5,FALSE),0)</f>
        <v>0</v>
      </c>
      <c r="I12" s="204">
        <f>IFERROR(VLOOKUP($B12,[1]NUM17!$H$3:$P$146,6,FALSE),0)</f>
        <v>1</v>
      </c>
      <c r="J12" s="204">
        <f>IFERROR(VLOOKUP($B12,[1]NUM17!$H$3:$P$146,7,FALSE),0)</f>
        <v>1</v>
      </c>
      <c r="K12" s="204">
        <f>IFERROR(VLOOKUP($B12,[1]NUM17!$H$3:$P$146,8,FALSE),0)</f>
        <v>1</v>
      </c>
      <c r="L12" s="29"/>
      <c r="M12" s="29"/>
      <c r="N12" s="29"/>
      <c r="O12" s="29"/>
      <c r="Q12" s="72">
        <f t="shared" ref="Q12:Q15" si="0">SUM(E12:P12)</f>
        <v>5</v>
      </c>
      <c r="R12" s="204">
        <f>IFERROR(VLOOKUP($B12,[1]DEN17!$H$3:$P$151,2,FALSE),0)</f>
        <v>0</v>
      </c>
      <c r="S12" s="204">
        <f>IFERROR(VLOOKUP($B12,[1]DEN17!$H$3:$P$151,3,FALSE),0)</f>
        <v>2</v>
      </c>
      <c r="T12" s="204">
        <f>IFERROR(VLOOKUP($B12,[1]DEN17!$H$3:$P$151,4,FALSE),0)</f>
        <v>2</v>
      </c>
      <c r="U12" s="204">
        <f>IFERROR(VLOOKUP($B12,[1]DEN17!$H$3:$P$151,5,FALSE),0)</f>
        <v>0</v>
      </c>
      <c r="V12" s="204">
        <f>IFERROR(VLOOKUP($B12,[1]DEN17!$H$3:$P$151,6,FALSE),0)</f>
        <v>1</v>
      </c>
      <c r="W12" s="204">
        <f>IFERROR(VLOOKUP($B12,[1]DEN17!$H$3:$P$151,7,FALSE),0)</f>
        <v>2</v>
      </c>
      <c r="X12" s="204">
        <f>IFERROR(VLOOKUP($B12,[1]DEN17!$H$3:$P$151,8,FALSE),0)</f>
        <v>1</v>
      </c>
      <c r="Y12" s="29"/>
      <c r="Z12" s="29"/>
      <c r="AA12" s="29"/>
      <c r="AB12" s="29"/>
      <c r="AD12" s="72">
        <f t="shared" ref="AD12:AD20" si="1">SUM(R12:AC12)</f>
        <v>8</v>
      </c>
    </row>
    <row r="13" spans="1:31" ht="15.75" customHeight="1" thickBot="1" x14ac:dyDescent="0.25">
      <c r="A13" s="70" t="s">
        <v>210</v>
      </c>
      <c r="B13" s="71" t="s">
        <v>212</v>
      </c>
      <c r="C13" s="28"/>
      <c r="D13" s="28"/>
      <c r="E13" s="204">
        <f>IFERROR(VLOOKUP($B13,[1]NUM17!$H$3:$P$146,2,FALSE),0)</f>
        <v>0</v>
      </c>
      <c r="F13" s="204">
        <f>IFERROR(VLOOKUP($B13,[1]NUM17!$H$3:$P$146,3,FALSE),0)</f>
        <v>0</v>
      </c>
      <c r="G13" s="204">
        <f>IFERROR(VLOOKUP($B13,[1]NUM17!$H$3:$P$146,4,FALSE),0)</f>
        <v>2</v>
      </c>
      <c r="H13" s="204">
        <f>IFERROR(VLOOKUP($B13,[1]NUM17!$H$3:$P$146,5,FALSE),0)</f>
        <v>0</v>
      </c>
      <c r="I13" s="204">
        <f>IFERROR(VLOOKUP($B13,[1]NUM17!$H$3:$P$146,6,FALSE),0)</f>
        <v>2</v>
      </c>
      <c r="J13" s="204">
        <f>IFERROR(VLOOKUP($B13,[1]NUM17!$H$3:$P$146,7,FALSE),0)</f>
        <v>2</v>
      </c>
      <c r="K13" s="204">
        <f>IFERROR(VLOOKUP($B13,[1]NUM17!$H$3:$P$146,8,FALSE),0)</f>
        <v>0</v>
      </c>
      <c r="L13" s="29"/>
      <c r="M13" s="29"/>
      <c r="N13" s="29"/>
      <c r="O13" s="29"/>
      <c r="Q13" s="72">
        <f t="shared" si="0"/>
        <v>6</v>
      </c>
      <c r="R13" s="204">
        <f>IFERROR(VLOOKUP($B13,[1]DEN17!$H$3:$P$151,2,FALSE),0)</f>
        <v>0</v>
      </c>
      <c r="S13" s="204">
        <f>IFERROR(VLOOKUP($B13,[1]DEN17!$H$3:$P$151,3,FALSE),0)</f>
        <v>0</v>
      </c>
      <c r="T13" s="204">
        <f>IFERROR(VLOOKUP($B13,[1]DEN17!$H$3:$P$151,4,FALSE),0)</f>
        <v>2</v>
      </c>
      <c r="U13" s="204">
        <f>IFERROR(VLOOKUP($B13,[1]DEN17!$H$3:$P$151,5,FALSE),0)</f>
        <v>0</v>
      </c>
      <c r="V13" s="204">
        <f>IFERROR(VLOOKUP($B13,[1]DEN17!$H$3:$P$151,6,FALSE),0)</f>
        <v>2</v>
      </c>
      <c r="W13" s="204">
        <f>IFERROR(VLOOKUP($B13,[1]DEN17!$H$3:$P$151,7,FALSE),0)</f>
        <v>2</v>
      </c>
      <c r="X13" s="204">
        <f>IFERROR(VLOOKUP($B13,[1]DEN17!$H$3:$P$151,8,FALSE),0)</f>
        <v>0</v>
      </c>
      <c r="Y13" s="29"/>
      <c r="Z13" s="29"/>
      <c r="AA13" s="29"/>
      <c r="AB13" s="29"/>
      <c r="AD13" s="72">
        <f t="shared" si="1"/>
        <v>6</v>
      </c>
    </row>
    <row r="14" spans="1:31" ht="15.75" customHeight="1" thickBot="1" x14ac:dyDescent="0.25">
      <c r="A14" s="70" t="s">
        <v>210</v>
      </c>
      <c r="B14" s="71" t="s">
        <v>213</v>
      </c>
      <c r="C14" s="28"/>
      <c r="D14" s="28"/>
      <c r="E14" s="204">
        <f>IFERROR(VLOOKUP($B14,[1]NUM17!$H$3:$P$146,2,FALSE),0)</f>
        <v>0</v>
      </c>
      <c r="F14" s="204">
        <f>IFERROR(VLOOKUP($B14,[1]NUM17!$H$3:$P$146,3,FALSE),0)</f>
        <v>1</v>
      </c>
      <c r="G14" s="204">
        <f>IFERROR(VLOOKUP($B14,[1]NUM17!$H$3:$P$146,4,FALSE),0)</f>
        <v>0</v>
      </c>
      <c r="H14" s="204">
        <f>IFERROR(VLOOKUP($B14,[1]NUM17!$H$3:$P$146,5,FALSE),0)</f>
        <v>0</v>
      </c>
      <c r="I14" s="204">
        <f>IFERROR(VLOOKUP($B14,[1]NUM17!$H$3:$P$146,6,FALSE),0)</f>
        <v>0</v>
      </c>
      <c r="J14" s="204">
        <f>IFERROR(VLOOKUP($B14,[1]NUM17!$H$3:$P$146,7,FALSE),0)</f>
        <v>2</v>
      </c>
      <c r="K14" s="204">
        <f>IFERROR(VLOOKUP($B14,[1]NUM17!$H$3:$P$146,8,FALSE),0)</f>
        <v>0</v>
      </c>
      <c r="L14" s="29"/>
      <c r="M14" s="29"/>
      <c r="N14" s="29"/>
      <c r="O14" s="29"/>
      <c r="Q14" s="72">
        <f t="shared" si="0"/>
        <v>3</v>
      </c>
      <c r="R14" s="204">
        <f>IFERROR(VLOOKUP($B14,[1]DEN17!$H$3:$P$151,2,FALSE),0)</f>
        <v>0</v>
      </c>
      <c r="S14" s="204">
        <f>IFERROR(VLOOKUP($B14,[1]DEN17!$H$3:$P$151,3,FALSE),0)</f>
        <v>1</v>
      </c>
      <c r="T14" s="204">
        <f>IFERROR(VLOOKUP($B14,[1]DEN17!$H$3:$P$151,4,FALSE),0)</f>
        <v>0</v>
      </c>
      <c r="U14" s="204">
        <f>IFERROR(VLOOKUP($B14,[1]DEN17!$H$3:$P$151,5,FALSE),0)</f>
        <v>0</v>
      </c>
      <c r="V14" s="204">
        <f>IFERROR(VLOOKUP($B14,[1]DEN17!$H$3:$P$151,6,FALSE),0)</f>
        <v>0</v>
      </c>
      <c r="W14" s="204">
        <f>IFERROR(VLOOKUP($B14,[1]DEN17!$H$3:$P$151,7,FALSE),0)</f>
        <v>2</v>
      </c>
      <c r="X14" s="204">
        <f>IFERROR(VLOOKUP($B14,[1]DEN17!$H$3:$P$151,8,FALSE),0)</f>
        <v>0</v>
      </c>
      <c r="Y14" s="29"/>
      <c r="Z14" s="29"/>
      <c r="AA14" s="29"/>
      <c r="AB14" s="29"/>
      <c r="AD14" s="72">
        <f t="shared" si="1"/>
        <v>3</v>
      </c>
    </row>
    <row r="15" spans="1:31" ht="15.75" customHeight="1" thickBot="1" x14ac:dyDescent="0.25">
      <c r="A15" s="70" t="s">
        <v>210</v>
      </c>
      <c r="B15" s="71" t="s">
        <v>214</v>
      </c>
      <c r="C15" s="28"/>
      <c r="D15" s="28"/>
      <c r="E15" s="204">
        <f>IFERROR(VLOOKUP($B15,[1]NUM17!$H$3:$P$146,2,FALSE),0)</f>
        <v>1</v>
      </c>
      <c r="F15" s="204">
        <f>IFERROR(VLOOKUP($B15,[1]NUM17!$H$3:$P$146,3,FALSE),0)</f>
        <v>2</v>
      </c>
      <c r="G15" s="204">
        <f>IFERROR(VLOOKUP($B15,[1]NUM17!$H$3:$P$146,4,FALSE),0)</f>
        <v>1</v>
      </c>
      <c r="H15" s="204">
        <f>IFERROR(VLOOKUP($B15,[1]NUM17!$H$3:$P$146,5,FALSE),0)</f>
        <v>1</v>
      </c>
      <c r="I15" s="204">
        <f>IFERROR(VLOOKUP($B15,[1]NUM17!$H$3:$P$146,6,FALSE),0)</f>
        <v>0</v>
      </c>
      <c r="J15" s="204">
        <f>IFERROR(VLOOKUP($B15,[1]NUM17!$H$3:$P$146,7,FALSE),0)</f>
        <v>1</v>
      </c>
      <c r="K15" s="204">
        <f>IFERROR(VLOOKUP($B15,[1]NUM17!$H$3:$P$146,8,FALSE),0)</f>
        <v>1</v>
      </c>
      <c r="L15" s="29"/>
      <c r="M15" s="29"/>
      <c r="N15" s="29"/>
      <c r="O15" s="29"/>
      <c r="Q15" s="72">
        <f t="shared" si="0"/>
        <v>7</v>
      </c>
      <c r="R15" s="204">
        <f>IFERROR(VLOOKUP($B15,[1]DEN17!$H$3:$P$151,2,FALSE),0)</f>
        <v>1</v>
      </c>
      <c r="S15" s="204">
        <f>IFERROR(VLOOKUP($B15,[1]DEN17!$H$3:$P$151,3,FALSE),0)</f>
        <v>2</v>
      </c>
      <c r="T15" s="204">
        <f>IFERROR(VLOOKUP($B15,[1]DEN17!$H$3:$P$151,4,FALSE),0)</f>
        <v>1</v>
      </c>
      <c r="U15" s="204">
        <f>IFERROR(VLOOKUP($B15,[1]DEN17!$H$3:$P$151,5,FALSE),0)</f>
        <v>2</v>
      </c>
      <c r="V15" s="204">
        <f>IFERROR(VLOOKUP($B15,[1]DEN17!$H$3:$P$151,6,FALSE),0)</f>
        <v>0</v>
      </c>
      <c r="W15" s="204">
        <f>IFERROR(VLOOKUP($B15,[1]DEN17!$H$3:$P$151,7,FALSE),0)</f>
        <v>1</v>
      </c>
      <c r="X15" s="204">
        <f>IFERROR(VLOOKUP($B15,[1]DEN17!$H$3:$P$151,8,FALSE),0)</f>
        <v>1</v>
      </c>
      <c r="Y15" s="29"/>
      <c r="Z15" s="29"/>
      <c r="AA15" s="29"/>
      <c r="AB15" s="29"/>
      <c r="AD15" s="72">
        <f t="shared" si="1"/>
        <v>8</v>
      </c>
    </row>
    <row r="16" spans="1:31" s="57" customFormat="1" ht="15" thickBot="1" x14ac:dyDescent="0.25">
      <c r="A16" s="240" t="s">
        <v>215</v>
      </c>
      <c r="B16" s="241"/>
      <c r="C16" s="34">
        <f>+D16/Metas!U45</f>
        <v>0.94286676394657087</v>
      </c>
      <c r="D16" s="35">
        <f>+Q16/AD16</f>
        <v>0.84</v>
      </c>
      <c r="E16" s="53">
        <f t="shared" ref="E16:AD16" si="2">SUM(E12:E15)</f>
        <v>1</v>
      </c>
      <c r="F16" s="53">
        <f t="shared" si="2"/>
        <v>3</v>
      </c>
      <c r="G16" s="98">
        <f t="shared" si="2"/>
        <v>5</v>
      </c>
      <c r="H16" s="98">
        <f t="shared" si="2"/>
        <v>1</v>
      </c>
      <c r="I16" s="98">
        <f t="shared" si="2"/>
        <v>3</v>
      </c>
      <c r="J16" s="98">
        <f t="shared" si="2"/>
        <v>6</v>
      </c>
      <c r="K16" s="98">
        <f t="shared" si="2"/>
        <v>2</v>
      </c>
      <c r="L16" s="98">
        <f t="shared" si="2"/>
        <v>0</v>
      </c>
      <c r="M16" s="98">
        <f t="shared" si="2"/>
        <v>0</v>
      </c>
      <c r="N16" s="98">
        <f t="shared" si="2"/>
        <v>0</v>
      </c>
      <c r="O16" s="98">
        <f t="shared" si="2"/>
        <v>0</v>
      </c>
      <c r="P16" s="98">
        <f t="shared" si="2"/>
        <v>0</v>
      </c>
      <c r="Q16" s="37">
        <f t="shared" si="2"/>
        <v>21</v>
      </c>
      <c r="R16" s="53">
        <f t="shared" si="2"/>
        <v>1</v>
      </c>
      <c r="S16" s="53">
        <f t="shared" si="2"/>
        <v>5</v>
      </c>
      <c r="T16" s="98">
        <f t="shared" si="2"/>
        <v>5</v>
      </c>
      <c r="U16" s="98">
        <f t="shared" si="2"/>
        <v>2</v>
      </c>
      <c r="V16" s="98">
        <f t="shared" si="2"/>
        <v>3</v>
      </c>
      <c r="W16" s="98">
        <f t="shared" si="2"/>
        <v>7</v>
      </c>
      <c r="X16" s="98">
        <f t="shared" si="2"/>
        <v>2</v>
      </c>
      <c r="Y16" s="98">
        <f t="shared" si="2"/>
        <v>0</v>
      </c>
      <c r="Z16" s="98">
        <f t="shared" si="2"/>
        <v>0</v>
      </c>
      <c r="AA16" s="98">
        <f t="shared" si="2"/>
        <v>0</v>
      </c>
      <c r="AB16" s="98">
        <f t="shared" si="2"/>
        <v>0</v>
      </c>
      <c r="AC16" s="98">
        <f t="shared" si="2"/>
        <v>0</v>
      </c>
      <c r="AD16" s="37">
        <f t="shared" si="2"/>
        <v>25</v>
      </c>
      <c r="AE16" s="51"/>
    </row>
    <row r="17" spans="1:31" ht="15" thickBot="1" x14ac:dyDescent="0.25">
      <c r="A17" s="70" t="s">
        <v>216</v>
      </c>
      <c r="B17" s="71" t="s">
        <v>217</v>
      </c>
      <c r="C17" s="28"/>
      <c r="D17" s="28"/>
      <c r="E17" s="204">
        <f>IFERROR(VLOOKUP($B17,[1]NUM17!$H$3:$P$146,2,FALSE),0)</f>
        <v>2</v>
      </c>
      <c r="F17" s="204">
        <f>IFERROR(VLOOKUP($B17,[1]NUM17!$H$3:$P$146,3,FALSE),0)</f>
        <v>2</v>
      </c>
      <c r="G17" s="204">
        <f>IFERROR(VLOOKUP($B17,[1]NUM17!$H$3:$P$146,4,FALSE),0)</f>
        <v>0</v>
      </c>
      <c r="H17" s="204">
        <f>IFERROR(VLOOKUP($B17,[1]NUM17!$H$3:$P$146,5,FALSE),0)</f>
        <v>3</v>
      </c>
      <c r="I17" s="204">
        <f>IFERROR(VLOOKUP($B17,[1]NUM17!$H$3:$P$146,6,FALSE),0)</f>
        <v>3</v>
      </c>
      <c r="J17" s="204">
        <f>IFERROR(VLOOKUP($B17,[1]NUM17!$H$3:$P$146,7,FALSE),0)</f>
        <v>1</v>
      </c>
      <c r="K17" s="204">
        <f>IFERROR(VLOOKUP($B17,[1]NUM17!$H$3:$P$146,8,FALSE),0)</f>
        <v>0</v>
      </c>
      <c r="L17" s="85"/>
      <c r="M17" s="85"/>
      <c r="N17" s="85"/>
      <c r="O17" s="85"/>
      <c r="Q17" s="72">
        <f t="shared" ref="Q17:Q20" si="3">SUM(E17:P17)</f>
        <v>11</v>
      </c>
      <c r="R17" s="204">
        <f>IFERROR(VLOOKUP($B17,[1]DEN17!$H$3:$P$151,2,FALSE),0)</f>
        <v>2</v>
      </c>
      <c r="S17" s="204">
        <f>IFERROR(VLOOKUP($B17,[1]DEN17!$H$3:$P$151,3,FALSE),0)</f>
        <v>2</v>
      </c>
      <c r="T17" s="204">
        <f>IFERROR(VLOOKUP($B17,[1]DEN17!$H$3:$P$151,4,FALSE),0)</f>
        <v>0</v>
      </c>
      <c r="U17" s="204">
        <f>IFERROR(VLOOKUP($B17,[1]DEN17!$H$3:$P$151,5,FALSE),0)</f>
        <v>3</v>
      </c>
      <c r="V17" s="204">
        <f>IFERROR(VLOOKUP($B17,[1]DEN17!$H$3:$P$151,6,FALSE),0)</f>
        <v>4</v>
      </c>
      <c r="W17" s="204">
        <f>IFERROR(VLOOKUP($B17,[1]DEN17!$H$3:$P$151,7,FALSE),0)</f>
        <v>1</v>
      </c>
      <c r="X17" s="204">
        <f>IFERROR(VLOOKUP($B17,[1]DEN17!$H$3:$P$151,8,FALSE),0)</f>
        <v>1</v>
      </c>
      <c r="Y17" s="85"/>
      <c r="Z17" s="85"/>
      <c r="AA17" s="85"/>
      <c r="AB17" s="85"/>
      <c r="AD17" s="72">
        <f t="shared" si="1"/>
        <v>13</v>
      </c>
    </row>
    <row r="18" spans="1:31" ht="15" thickBot="1" x14ac:dyDescent="0.25">
      <c r="A18" s="70" t="s">
        <v>216</v>
      </c>
      <c r="B18" s="71" t="s">
        <v>218</v>
      </c>
      <c r="C18" s="28"/>
      <c r="D18" s="28"/>
      <c r="E18" s="204">
        <f>IFERROR(VLOOKUP($B18,[1]NUM17!$H$3:$P$146,2,FALSE),0)</f>
        <v>1</v>
      </c>
      <c r="F18" s="204">
        <f>IFERROR(VLOOKUP($B18,[1]NUM17!$H$3:$P$146,3,FALSE),0)</f>
        <v>0</v>
      </c>
      <c r="G18" s="204">
        <f>IFERROR(VLOOKUP($B18,[1]NUM17!$H$3:$P$146,4,FALSE),0)</f>
        <v>1</v>
      </c>
      <c r="H18" s="204">
        <f>IFERROR(VLOOKUP($B18,[1]NUM17!$H$3:$P$146,5,FALSE),0)</f>
        <v>0</v>
      </c>
      <c r="I18" s="204">
        <f>IFERROR(VLOOKUP($B18,[1]NUM17!$H$3:$P$146,6,FALSE),0)</f>
        <v>0</v>
      </c>
      <c r="J18" s="204">
        <f>IFERROR(VLOOKUP($B18,[1]NUM17!$H$3:$P$146,7,FALSE),0)</f>
        <v>1</v>
      </c>
      <c r="K18" s="204">
        <f>IFERROR(VLOOKUP($B18,[1]NUM17!$H$3:$P$146,8,FALSE),0)</f>
        <v>1</v>
      </c>
      <c r="L18" s="85"/>
      <c r="M18" s="85"/>
      <c r="N18" s="85"/>
      <c r="O18" s="85"/>
      <c r="Q18" s="72">
        <f t="shared" si="3"/>
        <v>4</v>
      </c>
      <c r="R18" s="204">
        <f>IFERROR(VLOOKUP($B18,[1]DEN17!$H$3:$P$151,2,FALSE),0)</f>
        <v>1</v>
      </c>
      <c r="S18" s="204">
        <f>IFERROR(VLOOKUP($B18,[1]DEN17!$H$3:$P$151,3,FALSE),0)</f>
        <v>0</v>
      </c>
      <c r="T18" s="204">
        <f>IFERROR(VLOOKUP($B18,[1]DEN17!$H$3:$P$151,4,FALSE),0)</f>
        <v>1</v>
      </c>
      <c r="U18" s="204">
        <f>IFERROR(VLOOKUP($B18,[1]DEN17!$H$3:$P$151,5,FALSE),0)</f>
        <v>0</v>
      </c>
      <c r="V18" s="204">
        <f>IFERROR(VLOOKUP($B18,[1]DEN17!$H$3:$P$151,6,FALSE),0)</f>
        <v>0</v>
      </c>
      <c r="W18" s="204">
        <f>IFERROR(VLOOKUP($B18,[1]DEN17!$H$3:$P$151,7,FALSE),0)</f>
        <v>2</v>
      </c>
      <c r="X18" s="204">
        <f>IFERROR(VLOOKUP($B18,[1]DEN17!$H$3:$P$151,8,FALSE),0)</f>
        <v>1</v>
      </c>
      <c r="Y18" s="85"/>
      <c r="Z18" s="85"/>
      <c r="AA18" s="85"/>
      <c r="AB18" s="85"/>
      <c r="AD18" s="72">
        <f t="shared" si="1"/>
        <v>5</v>
      </c>
    </row>
    <row r="19" spans="1:31" ht="15" thickBot="1" x14ac:dyDescent="0.25">
      <c r="A19" s="70" t="s">
        <v>216</v>
      </c>
      <c r="B19" s="71" t="s">
        <v>219</v>
      </c>
      <c r="C19" s="28"/>
      <c r="D19" s="28"/>
      <c r="E19" s="204">
        <f>IFERROR(VLOOKUP($B19,[1]NUM17!$H$3:$P$146,2,FALSE),0)</f>
        <v>0</v>
      </c>
      <c r="F19" s="204">
        <f>IFERROR(VLOOKUP($B19,[1]NUM17!$H$3:$P$146,3,FALSE),0)</f>
        <v>1</v>
      </c>
      <c r="G19" s="204">
        <f>IFERROR(VLOOKUP($B19,[1]NUM17!$H$3:$P$146,4,FALSE),0)</f>
        <v>1</v>
      </c>
      <c r="H19" s="204">
        <f>IFERROR(VLOOKUP($B19,[1]NUM17!$H$3:$P$146,5,FALSE),0)</f>
        <v>0</v>
      </c>
      <c r="I19" s="204">
        <f>IFERROR(VLOOKUP($B19,[1]NUM17!$H$3:$P$146,6,FALSE),0)</f>
        <v>0</v>
      </c>
      <c r="J19" s="204">
        <f>IFERROR(VLOOKUP($B19,[1]NUM17!$H$3:$P$146,7,FALSE),0)</f>
        <v>0</v>
      </c>
      <c r="K19" s="204">
        <f>IFERROR(VLOOKUP($B19,[1]NUM17!$H$3:$P$146,8,FALSE),0)</f>
        <v>0</v>
      </c>
      <c r="L19" s="85"/>
      <c r="M19" s="85"/>
      <c r="N19" s="85"/>
      <c r="O19" s="85"/>
      <c r="Q19" s="72">
        <f t="shared" si="3"/>
        <v>2</v>
      </c>
      <c r="R19" s="204">
        <f>IFERROR(VLOOKUP($B19,[1]DEN17!$H$3:$P$151,2,FALSE),0)</f>
        <v>0</v>
      </c>
      <c r="S19" s="204">
        <f>IFERROR(VLOOKUP($B19,[1]DEN17!$H$3:$P$151,3,FALSE),0)</f>
        <v>1</v>
      </c>
      <c r="T19" s="204">
        <f>IFERROR(VLOOKUP($B19,[1]DEN17!$H$3:$P$151,4,FALSE),0)</f>
        <v>1</v>
      </c>
      <c r="U19" s="204">
        <f>IFERROR(VLOOKUP($B19,[1]DEN17!$H$3:$P$151,5,FALSE),0)</f>
        <v>0</v>
      </c>
      <c r="V19" s="204">
        <f>IFERROR(VLOOKUP($B19,[1]DEN17!$H$3:$P$151,6,FALSE),0)</f>
        <v>0</v>
      </c>
      <c r="W19" s="204">
        <f>IFERROR(VLOOKUP($B19,[1]DEN17!$H$3:$P$151,7,FALSE),0)</f>
        <v>0</v>
      </c>
      <c r="X19" s="204">
        <f>IFERROR(VLOOKUP($B19,[1]DEN17!$H$3:$P$151,8,FALSE),0)</f>
        <v>0</v>
      </c>
      <c r="Y19" s="85"/>
      <c r="Z19" s="85"/>
      <c r="AA19" s="85"/>
      <c r="AB19" s="85"/>
      <c r="AD19" s="72">
        <f t="shared" si="1"/>
        <v>2</v>
      </c>
    </row>
    <row r="20" spans="1:31" ht="15" thickBot="1" x14ac:dyDescent="0.25">
      <c r="A20" s="70" t="s">
        <v>216</v>
      </c>
      <c r="B20" s="71" t="s">
        <v>220</v>
      </c>
      <c r="C20" s="28"/>
      <c r="D20" s="28"/>
      <c r="E20" s="204">
        <f>IFERROR(VLOOKUP($B20,[1]NUM17!$H$3:$P$146,2,FALSE),0)</f>
        <v>3</v>
      </c>
      <c r="F20" s="204">
        <f>IFERROR(VLOOKUP($B20,[1]NUM17!$H$3:$P$146,3,FALSE),0)</f>
        <v>1</v>
      </c>
      <c r="G20" s="204">
        <f>IFERROR(VLOOKUP($B20,[1]NUM17!$H$3:$P$146,4,FALSE),0)</f>
        <v>0</v>
      </c>
      <c r="H20" s="204">
        <f>IFERROR(VLOOKUP($B20,[1]NUM17!$H$3:$P$146,5,FALSE),0)</f>
        <v>0</v>
      </c>
      <c r="I20" s="204">
        <f>IFERROR(VLOOKUP($B20,[1]NUM17!$H$3:$P$146,6,FALSE),0)</f>
        <v>1</v>
      </c>
      <c r="J20" s="204">
        <f>IFERROR(VLOOKUP($B20,[1]NUM17!$H$3:$P$146,7,FALSE),0)</f>
        <v>1</v>
      </c>
      <c r="K20" s="204">
        <f>IFERROR(VLOOKUP($B20,[1]NUM17!$H$3:$P$146,8,FALSE),0)</f>
        <v>0</v>
      </c>
      <c r="L20" s="85"/>
      <c r="M20" s="85"/>
      <c r="N20" s="85"/>
      <c r="O20" s="85"/>
      <c r="Q20" s="72">
        <f t="shared" si="3"/>
        <v>6</v>
      </c>
      <c r="R20" s="204">
        <f>IFERROR(VLOOKUP($B20,[1]DEN17!$H$3:$P$151,2,FALSE),0)</f>
        <v>3</v>
      </c>
      <c r="S20" s="204">
        <f>IFERROR(VLOOKUP($B20,[1]DEN17!$H$3:$P$151,3,FALSE),0)</f>
        <v>1</v>
      </c>
      <c r="T20" s="204">
        <f>IFERROR(VLOOKUP($B20,[1]DEN17!$H$3:$P$151,4,FALSE),0)</f>
        <v>0</v>
      </c>
      <c r="U20" s="204">
        <f>IFERROR(VLOOKUP($B20,[1]DEN17!$H$3:$P$151,5,FALSE),0)</f>
        <v>0</v>
      </c>
      <c r="V20" s="204">
        <f>IFERROR(VLOOKUP($B20,[1]DEN17!$H$3:$P$151,6,FALSE),0)</f>
        <v>1</v>
      </c>
      <c r="W20" s="204">
        <f>IFERROR(VLOOKUP($B20,[1]DEN17!$H$3:$P$151,7,FALSE),0)</f>
        <v>1</v>
      </c>
      <c r="X20" s="204">
        <f>IFERROR(VLOOKUP($B20,[1]DEN17!$H$3:$P$151,8,FALSE),0)</f>
        <v>0</v>
      </c>
      <c r="Y20" s="85"/>
      <c r="Z20" s="85"/>
      <c r="AA20" s="85"/>
      <c r="AB20" s="85"/>
      <c r="AD20" s="72">
        <f t="shared" si="1"/>
        <v>6</v>
      </c>
    </row>
    <row r="21" spans="1:31" s="57" customFormat="1" ht="15" thickBot="1" x14ac:dyDescent="0.25">
      <c r="A21" s="240" t="s">
        <v>221</v>
      </c>
      <c r="B21" s="241"/>
      <c r="C21" s="34">
        <f>+D21/Metas!U44</f>
        <v>0.98061787453207472</v>
      </c>
      <c r="D21" s="35">
        <f>+Q21/AD21</f>
        <v>0.88461538461538458</v>
      </c>
      <c r="E21" s="37">
        <f t="shared" ref="E21:AD21" si="4">SUM(E17:E20)</f>
        <v>6</v>
      </c>
      <c r="F21" s="37">
        <f t="shared" si="4"/>
        <v>4</v>
      </c>
      <c r="G21" s="37">
        <f t="shared" si="4"/>
        <v>2</v>
      </c>
      <c r="H21" s="37">
        <f t="shared" si="4"/>
        <v>3</v>
      </c>
      <c r="I21" s="37">
        <f t="shared" si="4"/>
        <v>4</v>
      </c>
      <c r="J21" s="37">
        <f t="shared" si="4"/>
        <v>3</v>
      </c>
      <c r="K21" s="37">
        <f t="shared" si="4"/>
        <v>1</v>
      </c>
      <c r="L21" s="37">
        <f t="shared" si="4"/>
        <v>0</v>
      </c>
      <c r="M21" s="37">
        <f t="shared" si="4"/>
        <v>0</v>
      </c>
      <c r="N21" s="37">
        <f t="shared" si="4"/>
        <v>0</v>
      </c>
      <c r="O21" s="37">
        <f t="shared" si="4"/>
        <v>0</v>
      </c>
      <c r="P21" s="37">
        <f t="shared" si="4"/>
        <v>0</v>
      </c>
      <c r="Q21" s="37">
        <f t="shared" si="4"/>
        <v>23</v>
      </c>
      <c r="R21" s="37">
        <f t="shared" si="4"/>
        <v>6</v>
      </c>
      <c r="S21" s="37">
        <f t="shared" si="4"/>
        <v>4</v>
      </c>
      <c r="T21" s="37">
        <f t="shared" si="4"/>
        <v>2</v>
      </c>
      <c r="U21" s="37">
        <f t="shared" si="4"/>
        <v>3</v>
      </c>
      <c r="V21" s="37">
        <f t="shared" si="4"/>
        <v>5</v>
      </c>
      <c r="W21" s="37">
        <f t="shared" si="4"/>
        <v>4</v>
      </c>
      <c r="X21" s="37">
        <f t="shared" si="4"/>
        <v>2</v>
      </c>
      <c r="Y21" s="37">
        <f t="shared" si="4"/>
        <v>0</v>
      </c>
      <c r="Z21" s="37">
        <f t="shared" si="4"/>
        <v>0</v>
      </c>
      <c r="AA21" s="37">
        <f t="shared" si="4"/>
        <v>0</v>
      </c>
      <c r="AB21" s="37">
        <f t="shared" si="4"/>
        <v>0</v>
      </c>
      <c r="AC21" s="37">
        <f t="shared" si="4"/>
        <v>0</v>
      </c>
      <c r="AD21" s="37">
        <f t="shared" si="4"/>
        <v>26</v>
      </c>
      <c r="AE21" s="51"/>
    </row>
    <row r="22" spans="1:31" s="168" customFormat="1" x14ac:dyDescent="0.2">
      <c r="B22" s="41" t="s">
        <v>209</v>
      </c>
      <c r="C22" s="42"/>
      <c r="D22" s="43"/>
      <c r="E22" s="170">
        <f>+E16+E21</f>
        <v>7</v>
      </c>
      <c r="F22" s="170">
        <f t="shared" ref="F22:AD22" si="5">+F16+F21</f>
        <v>7</v>
      </c>
      <c r="G22" s="170">
        <f t="shared" si="5"/>
        <v>7</v>
      </c>
      <c r="H22" s="170">
        <f t="shared" si="5"/>
        <v>4</v>
      </c>
      <c r="I22" s="170">
        <f t="shared" si="5"/>
        <v>7</v>
      </c>
      <c r="J22" s="170">
        <f t="shared" si="5"/>
        <v>9</v>
      </c>
      <c r="K22" s="170">
        <f t="shared" si="5"/>
        <v>3</v>
      </c>
      <c r="L22" s="170">
        <f t="shared" si="5"/>
        <v>0</v>
      </c>
      <c r="M22" s="170">
        <f t="shared" si="5"/>
        <v>0</v>
      </c>
      <c r="N22" s="170">
        <f t="shared" si="5"/>
        <v>0</v>
      </c>
      <c r="O22" s="170">
        <f t="shared" si="5"/>
        <v>0</v>
      </c>
      <c r="P22" s="170">
        <f t="shared" si="5"/>
        <v>0</v>
      </c>
      <c r="Q22" s="170">
        <f t="shared" si="5"/>
        <v>44</v>
      </c>
      <c r="R22" s="170">
        <f t="shared" si="5"/>
        <v>7</v>
      </c>
      <c r="S22" s="170">
        <f t="shared" si="5"/>
        <v>9</v>
      </c>
      <c r="T22" s="170">
        <f t="shared" si="5"/>
        <v>7</v>
      </c>
      <c r="U22" s="170">
        <f t="shared" si="5"/>
        <v>5</v>
      </c>
      <c r="V22" s="170">
        <f t="shared" si="5"/>
        <v>8</v>
      </c>
      <c r="W22" s="170">
        <f t="shared" si="5"/>
        <v>11</v>
      </c>
      <c r="X22" s="170">
        <f t="shared" si="5"/>
        <v>4</v>
      </c>
      <c r="Y22" s="170">
        <f t="shared" si="5"/>
        <v>0</v>
      </c>
      <c r="Z22" s="170">
        <f t="shared" si="5"/>
        <v>0</v>
      </c>
      <c r="AA22" s="170">
        <f t="shared" si="5"/>
        <v>0</v>
      </c>
      <c r="AB22" s="170">
        <f t="shared" si="5"/>
        <v>0</v>
      </c>
      <c r="AC22" s="170">
        <f t="shared" si="5"/>
        <v>0</v>
      </c>
      <c r="AD22" s="170">
        <f t="shared" si="5"/>
        <v>51</v>
      </c>
      <c r="AE22" s="89"/>
    </row>
    <row r="23" spans="1:31" x14ac:dyDescent="0.2">
      <c r="C23" s="45"/>
      <c r="D23" s="46"/>
      <c r="AD23" s="51"/>
    </row>
  </sheetData>
  <mergeCells count="11">
    <mergeCell ref="D1:D10"/>
    <mergeCell ref="E1:AD1"/>
    <mergeCell ref="E2:Q9"/>
    <mergeCell ref="R2:AD9"/>
    <mergeCell ref="E10:Q10"/>
    <mergeCell ref="R10:AD10"/>
    <mergeCell ref="A16:B16"/>
    <mergeCell ref="A21:B21"/>
    <mergeCell ref="A1:A10"/>
    <mergeCell ref="B1:B10"/>
    <mergeCell ref="C1:C11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BK57"/>
  <sheetViews>
    <sheetView zoomScale="90" zoomScaleNormal="90" workbookViewId="0">
      <pane xSplit="2" ySplit="11" topLeftCell="C12" activePane="bottomRight" state="frozen"/>
      <selection activeCell="C16" sqref="C16"/>
      <selection pane="topRight" activeCell="C16" sqref="C16"/>
      <selection pane="bottomLeft" activeCell="C16" sqref="C16"/>
      <selection pane="bottomRight" activeCell="C12" sqref="C12"/>
    </sheetView>
  </sheetViews>
  <sheetFormatPr baseColWidth="10" defaultRowHeight="15" x14ac:dyDescent="0.25"/>
  <cols>
    <col min="1" max="1" width="31.5703125" style="17" bestFit="1" customWidth="1"/>
    <col min="2" max="2" width="39" style="17" customWidth="1"/>
    <col min="3" max="3" width="14.42578125" style="57" customWidth="1"/>
    <col min="4" max="4" width="11.28515625" style="17" bestFit="1" customWidth="1"/>
    <col min="5" max="5" width="22.28515625" style="22" customWidth="1"/>
    <col min="6" max="6" width="25.28515625" style="17" customWidth="1"/>
    <col min="7" max="7" width="20" style="17" customWidth="1"/>
    <col min="8" max="8" width="17.28515625" style="17" customWidth="1"/>
    <col min="9" max="255" width="11.42578125" style="17"/>
    <col min="256" max="256" width="31.5703125" style="17" bestFit="1" customWidth="1"/>
    <col min="257" max="257" width="39" style="17" customWidth="1"/>
    <col min="258" max="258" width="14.42578125" style="17" customWidth="1"/>
    <col min="259" max="259" width="10.85546875" style="17" bestFit="1" customWidth="1"/>
    <col min="260" max="260" width="22.28515625" style="17" customWidth="1"/>
    <col min="261" max="261" width="25.28515625" style="17" customWidth="1"/>
    <col min="262" max="262" width="20" style="17" customWidth="1"/>
    <col min="263" max="263" width="26.7109375" style="17" customWidth="1"/>
    <col min="264" max="511" width="11.42578125" style="17"/>
    <col min="512" max="512" width="31.5703125" style="17" bestFit="1" customWidth="1"/>
    <col min="513" max="513" width="39" style="17" customWidth="1"/>
    <col min="514" max="514" width="14.42578125" style="17" customWidth="1"/>
    <col min="515" max="515" width="10.85546875" style="17" bestFit="1" customWidth="1"/>
    <col min="516" max="516" width="22.28515625" style="17" customWidth="1"/>
    <col min="517" max="517" width="25.28515625" style="17" customWidth="1"/>
    <col min="518" max="518" width="20" style="17" customWidth="1"/>
    <col min="519" max="519" width="26.7109375" style="17" customWidth="1"/>
    <col min="520" max="767" width="11.42578125" style="17"/>
    <col min="768" max="768" width="31.5703125" style="17" bestFit="1" customWidth="1"/>
    <col min="769" max="769" width="39" style="17" customWidth="1"/>
    <col min="770" max="770" width="14.42578125" style="17" customWidth="1"/>
    <col min="771" max="771" width="10.85546875" style="17" bestFit="1" customWidth="1"/>
    <col min="772" max="772" width="22.28515625" style="17" customWidth="1"/>
    <col min="773" max="773" width="25.28515625" style="17" customWidth="1"/>
    <col min="774" max="774" width="20" style="17" customWidth="1"/>
    <col min="775" max="775" width="26.7109375" style="17" customWidth="1"/>
    <col min="776" max="1023" width="11.42578125" style="17"/>
    <col min="1024" max="1024" width="31.5703125" style="17" bestFit="1" customWidth="1"/>
    <col min="1025" max="1025" width="39" style="17" customWidth="1"/>
    <col min="1026" max="1026" width="14.42578125" style="17" customWidth="1"/>
    <col min="1027" max="1027" width="10.85546875" style="17" bestFit="1" customWidth="1"/>
    <col min="1028" max="1028" width="22.28515625" style="17" customWidth="1"/>
    <col min="1029" max="1029" width="25.28515625" style="17" customWidth="1"/>
    <col min="1030" max="1030" width="20" style="17" customWidth="1"/>
    <col min="1031" max="1031" width="26.7109375" style="17" customWidth="1"/>
    <col min="1032" max="1279" width="11.42578125" style="17"/>
    <col min="1280" max="1280" width="31.5703125" style="17" bestFit="1" customWidth="1"/>
    <col min="1281" max="1281" width="39" style="17" customWidth="1"/>
    <col min="1282" max="1282" width="14.42578125" style="17" customWidth="1"/>
    <col min="1283" max="1283" width="10.85546875" style="17" bestFit="1" customWidth="1"/>
    <col min="1284" max="1284" width="22.28515625" style="17" customWidth="1"/>
    <col min="1285" max="1285" width="25.28515625" style="17" customWidth="1"/>
    <col min="1286" max="1286" width="20" style="17" customWidth="1"/>
    <col min="1287" max="1287" width="26.7109375" style="17" customWidth="1"/>
    <col min="1288" max="1535" width="11.42578125" style="17"/>
    <col min="1536" max="1536" width="31.5703125" style="17" bestFit="1" customWidth="1"/>
    <col min="1537" max="1537" width="39" style="17" customWidth="1"/>
    <col min="1538" max="1538" width="14.42578125" style="17" customWidth="1"/>
    <col min="1539" max="1539" width="10.85546875" style="17" bestFit="1" customWidth="1"/>
    <col min="1540" max="1540" width="22.28515625" style="17" customWidth="1"/>
    <col min="1541" max="1541" width="25.28515625" style="17" customWidth="1"/>
    <col min="1542" max="1542" width="20" style="17" customWidth="1"/>
    <col min="1543" max="1543" width="26.7109375" style="17" customWidth="1"/>
    <col min="1544" max="1791" width="11.42578125" style="17"/>
    <col min="1792" max="1792" width="31.5703125" style="17" bestFit="1" customWidth="1"/>
    <col min="1793" max="1793" width="39" style="17" customWidth="1"/>
    <col min="1794" max="1794" width="14.42578125" style="17" customWidth="1"/>
    <col min="1795" max="1795" width="10.85546875" style="17" bestFit="1" customWidth="1"/>
    <col min="1796" max="1796" width="22.28515625" style="17" customWidth="1"/>
    <col min="1797" max="1797" width="25.28515625" style="17" customWidth="1"/>
    <col min="1798" max="1798" width="20" style="17" customWidth="1"/>
    <col min="1799" max="1799" width="26.7109375" style="17" customWidth="1"/>
    <col min="1800" max="2047" width="11.42578125" style="17"/>
    <col min="2048" max="2048" width="31.5703125" style="17" bestFit="1" customWidth="1"/>
    <col min="2049" max="2049" width="39" style="17" customWidth="1"/>
    <col min="2050" max="2050" width="14.42578125" style="17" customWidth="1"/>
    <col min="2051" max="2051" width="10.85546875" style="17" bestFit="1" customWidth="1"/>
    <col min="2052" max="2052" width="22.28515625" style="17" customWidth="1"/>
    <col min="2053" max="2053" width="25.28515625" style="17" customWidth="1"/>
    <col min="2054" max="2054" width="20" style="17" customWidth="1"/>
    <col min="2055" max="2055" width="26.7109375" style="17" customWidth="1"/>
    <col min="2056" max="2303" width="11.42578125" style="17"/>
    <col min="2304" max="2304" width="31.5703125" style="17" bestFit="1" customWidth="1"/>
    <col min="2305" max="2305" width="39" style="17" customWidth="1"/>
    <col min="2306" max="2306" width="14.42578125" style="17" customWidth="1"/>
    <col min="2307" max="2307" width="10.85546875" style="17" bestFit="1" customWidth="1"/>
    <col min="2308" max="2308" width="22.28515625" style="17" customWidth="1"/>
    <col min="2309" max="2309" width="25.28515625" style="17" customWidth="1"/>
    <col min="2310" max="2310" width="20" style="17" customWidth="1"/>
    <col min="2311" max="2311" width="26.7109375" style="17" customWidth="1"/>
    <col min="2312" max="2559" width="11.42578125" style="17"/>
    <col min="2560" max="2560" width="31.5703125" style="17" bestFit="1" customWidth="1"/>
    <col min="2561" max="2561" width="39" style="17" customWidth="1"/>
    <col min="2562" max="2562" width="14.42578125" style="17" customWidth="1"/>
    <col min="2563" max="2563" width="10.85546875" style="17" bestFit="1" customWidth="1"/>
    <col min="2564" max="2564" width="22.28515625" style="17" customWidth="1"/>
    <col min="2565" max="2565" width="25.28515625" style="17" customWidth="1"/>
    <col min="2566" max="2566" width="20" style="17" customWidth="1"/>
    <col min="2567" max="2567" width="26.7109375" style="17" customWidth="1"/>
    <col min="2568" max="2815" width="11.42578125" style="17"/>
    <col min="2816" max="2816" width="31.5703125" style="17" bestFit="1" customWidth="1"/>
    <col min="2817" max="2817" width="39" style="17" customWidth="1"/>
    <col min="2818" max="2818" width="14.42578125" style="17" customWidth="1"/>
    <col min="2819" max="2819" width="10.85546875" style="17" bestFit="1" customWidth="1"/>
    <col min="2820" max="2820" width="22.28515625" style="17" customWidth="1"/>
    <col min="2821" max="2821" width="25.28515625" style="17" customWidth="1"/>
    <col min="2822" max="2822" width="20" style="17" customWidth="1"/>
    <col min="2823" max="2823" width="26.7109375" style="17" customWidth="1"/>
    <col min="2824" max="3071" width="11.42578125" style="17"/>
    <col min="3072" max="3072" width="31.5703125" style="17" bestFit="1" customWidth="1"/>
    <col min="3073" max="3073" width="39" style="17" customWidth="1"/>
    <col min="3074" max="3074" width="14.42578125" style="17" customWidth="1"/>
    <col min="3075" max="3075" width="10.85546875" style="17" bestFit="1" customWidth="1"/>
    <col min="3076" max="3076" width="22.28515625" style="17" customWidth="1"/>
    <col min="3077" max="3077" width="25.28515625" style="17" customWidth="1"/>
    <col min="3078" max="3078" width="20" style="17" customWidth="1"/>
    <col min="3079" max="3079" width="26.7109375" style="17" customWidth="1"/>
    <col min="3080" max="3327" width="11.42578125" style="17"/>
    <col min="3328" max="3328" width="31.5703125" style="17" bestFit="1" customWidth="1"/>
    <col min="3329" max="3329" width="39" style="17" customWidth="1"/>
    <col min="3330" max="3330" width="14.42578125" style="17" customWidth="1"/>
    <col min="3331" max="3331" width="10.85546875" style="17" bestFit="1" customWidth="1"/>
    <col min="3332" max="3332" width="22.28515625" style="17" customWidth="1"/>
    <col min="3333" max="3333" width="25.28515625" style="17" customWidth="1"/>
    <col min="3334" max="3334" width="20" style="17" customWidth="1"/>
    <col min="3335" max="3335" width="26.7109375" style="17" customWidth="1"/>
    <col min="3336" max="3583" width="11.42578125" style="17"/>
    <col min="3584" max="3584" width="31.5703125" style="17" bestFit="1" customWidth="1"/>
    <col min="3585" max="3585" width="39" style="17" customWidth="1"/>
    <col min="3586" max="3586" width="14.42578125" style="17" customWidth="1"/>
    <col min="3587" max="3587" width="10.85546875" style="17" bestFit="1" customWidth="1"/>
    <col min="3588" max="3588" width="22.28515625" style="17" customWidth="1"/>
    <col min="3589" max="3589" width="25.28515625" style="17" customWidth="1"/>
    <col min="3590" max="3590" width="20" style="17" customWidth="1"/>
    <col min="3591" max="3591" width="26.7109375" style="17" customWidth="1"/>
    <col min="3592" max="3839" width="11.42578125" style="17"/>
    <col min="3840" max="3840" width="31.5703125" style="17" bestFit="1" customWidth="1"/>
    <col min="3841" max="3841" width="39" style="17" customWidth="1"/>
    <col min="3842" max="3842" width="14.42578125" style="17" customWidth="1"/>
    <col min="3843" max="3843" width="10.85546875" style="17" bestFit="1" customWidth="1"/>
    <col min="3844" max="3844" width="22.28515625" style="17" customWidth="1"/>
    <col min="3845" max="3845" width="25.28515625" style="17" customWidth="1"/>
    <col min="3846" max="3846" width="20" style="17" customWidth="1"/>
    <col min="3847" max="3847" width="26.7109375" style="17" customWidth="1"/>
    <col min="3848" max="4095" width="11.42578125" style="17"/>
    <col min="4096" max="4096" width="31.5703125" style="17" bestFit="1" customWidth="1"/>
    <col min="4097" max="4097" width="39" style="17" customWidth="1"/>
    <col min="4098" max="4098" width="14.42578125" style="17" customWidth="1"/>
    <col min="4099" max="4099" width="10.85546875" style="17" bestFit="1" customWidth="1"/>
    <col min="4100" max="4100" width="22.28515625" style="17" customWidth="1"/>
    <col min="4101" max="4101" width="25.28515625" style="17" customWidth="1"/>
    <col min="4102" max="4102" width="20" style="17" customWidth="1"/>
    <col min="4103" max="4103" width="26.7109375" style="17" customWidth="1"/>
    <col min="4104" max="4351" width="11.42578125" style="17"/>
    <col min="4352" max="4352" width="31.5703125" style="17" bestFit="1" customWidth="1"/>
    <col min="4353" max="4353" width="39" style="17" customWidth="1"/>
    <col min="4354" max="4354" width="14.42578125" style="17" customWidth="1"/>
    <col min="4355" max="4355" width="10.85546875" style="17" bestFit="1" customWidth="1"/>
    <col min="4356" max="4356" width="22.28515625" style="17" customWidth="1"/>
    <col min="4357" max="4357" width="25.28515625" style="17" customWidth="1"/>
    <col min="4358" max="4358" width="20" style="17" customWidth="1"/>
    <col min="4359" max="4359" width="26.7109375" style="17" customWidth="1"/>
    <col min="4360" max="4607" width="11.42578125" style="17"/>
    <col min="4608" max="4608" width="31.5703125" style="17" bestFit="1" customWidth="1"/>
    <col min="4609" max="4609" width="39" style="17" customWidth="1"/>
    <col min="4610" max="4610" width="14.42578125" style="17" customWidth="1"/>
    <col min="4611" max="4611" width="10.85546875" style="17" bestFit="1" customWidth="1"/>
    <col min="4612" max="4612" width="22.28515625" style="17" customWidth="1"/>
    <col min="4613" max="4613" width="25.28515625" style="17" customWidth="1"/>
    <col min="4614" max="4614" width="20" style="17" customWidth="1"/>
    <col min="4615" max="4615" width="26.7109375" style="17" customWidth="1"/>
    <col min="4616" max="4863" width="11.42578125" style="17"/>
    <col min="4864" max="4864" width="31.5703125" style="17" bestFit="1" customWidth="1"/>
    <col min="4865" max="4865" width="39" style="17" customWidth="1"/>
    <col min="4866" max="4866" width="14.42578125" style="17" customWidth="1"/>
    <col min="4867" max="4867" width="10.85546875" style="17" bestFit="1" customWidth="1"/>
    <col min="4868" max="4868" width="22.28515625" style="17" customWidth="1"/>
    <col min="4869" max="4869" width="25.28515625" style="17" customWidth="1"/>
    <col min="4870" max="4870" width="20" style="17" customWidth="1"/>
    <col min="4871" max="4871" width="26.7109375" style="17" customWidth="1"/>
    <col min="4872" max="5119" width="11.42578125" style="17"/>
    <col min="5120" max="5120" width="31.5703125" style="17" bestFit="1" customWidth="1"/>
    <col min="5121" max="5121" width="39" style="17" customWidth="1"/>
    <col min="5122" max="5122" width="14.42578125" style="17" customWidth="1"/>
    <col min="5123" max="5123" width="10.85546875" style="17" bestFit="1" customWidth="1"/>
    <col min="5124" max="5124" width="22.28515625" style="17" customWidth="1"/>
    <col min="5125" max="5125" width="25.28515625" style="17" customWidth="1"/>
    <col min="5126" max="5126" width="20" style="17" customWidth="1"/>
    <col min="5127" max="5127" width="26.7109375" style="17" customWidth="1"/>
    <col min="5128" max="5375" width="11.42578125" style="17"/>
    <col min="5376" max="5376" width="31.5703125" style="17" bestFit="1" customWidth="1"/>
    <col min="5377" max="5377" width="39" style="17" customWidth="1"/>
    <col min="5378" max="5378" width="14.42578125" style="17" customWidth="1"/>
    <col min="5379" max="5379" width="10.85546875" style="17" bestFit="1" customWidth="1"/>
    <col min="5380" max="5380" width="22.28515625" style="17" customWidth="1"/>
    <col min="5381" max="5381" width="25.28515625" style="17" customWidth="1"/>
    <col min="5382" max="5382" width="20" style="17" customWidth="1"/>
    <col min="5383" max="5383" width="26.7109375" style="17" customWidth="1"/>
    <col min="5384" max="5631" width="11.42578125" style="17"/>
    <col min="5632" max="5632" width="31.5703125" style="17" bestFit="1" customWidth="1"/>
    <col min="5633" max="5633" width="39" style="17" customWidth="1"/>
    <col min="5634" max="5634" width="14.42578125" style="17" customWidth="1"/>
    <col min="5635" max="5635" width="10.85546875" style="17" bestFit="1" customWidth="1"/>
    <col min="5636" max="5636" width="22.28515625" style="17" customWidth="1"/>
    <col min="5637" max="5637" width="25.28515625" style="17" customWidth="1"/>
    <col min="5638" max="5638" width="20" style="17" customWidth="1"/>
    <col min="5639" max="5639" width="26.7109375" style="17" customWidth="1"/>
    <col min="5640" max="5887" width="11.42578125" style="17"/>
    <col min="5888" max="5888" width="31.5703125" style="17" bestFit="1" customWidth="1"/>
    <col min="5889" max="5889" width="39" style="17" customWidth="1"/>
    <col min="5890" max="5890" width="14.42578125" style="17" customWidth="1"/>
    <col min="5891" max="5891" width="10.85546875" style="17" bestFit="1" customWidth="1"/>
    <col min="5892" max="5892" width="22.28515625" style="17" customWidth="1"/>
    <col min="5893" max="5893" width="25.28515625" style="17" customWidth="1"/>
    <col min="5894" max="5894" width="20" style="17" customWidth="1"/>
    <col min="5895" max="5895" width="26.7109375" style="17" customWidth="1"/>
    <col min="5896" max="6143" width="11.42578125" style="17"/>
    <col min="6144" max="6144" width="31.5703125" style="17" bestFit="1" customWidth="1"/>
    <col min="6145" max="6145" width="39" style="17" customWidth="1"/>
    <col min="6146" max="6146" width="14.42578125" style="17" customWidth="1"/>
    <col min="6147" max="6147" width="10.85546875" style="17" bestFit="1" customWidth="1"/>
    <col min="6148" max="6148" width="22.28515625" style="17" customWidth="1"/>
    <col min="6149" max="6149" width="25.28515625" style="17" customWidth="1"/>
    <col min="6150" max="6150" width="20" style="17" customWidth="1"/>
    <col min="6151" max="6151" width="26.7109375" style="17" customWidth="1"/>
    <col min="6152" max="6399" width="11.42578125" style="17"/>
    <col min="6400" max="6400" width="31.5703125" style="17" bestFit="1" customWidth="1"/>
    <col min="6401" max="6401" width="39" style="17" customWidth="1"/>
    <col min="6402" max="6402" width="14.42578125" style="17" customWidth="1"/>
    <col min="6403" max="6403" width="10.85546875" style="17" bestFit="1" customWidth="1"/>
    <col min="6404" max="6404" width="22.28515625" style="17" customWidth="1"/>
    <col min="6405" max="6405" width="25.28515625" style="17" customWidth="1"/>
    <col min="6406" max="6406" width="20" style="17" customWidth="1"/>
    <col min="6407" max="6407" width="26.7109375" style="17" customWidth="1"/>
    <col min="6408" max="6655" width="11.42578125" style="17"/>
    <col min="6656" max="6656" width="31.5703125" style="17" bestFit="1" customWidth="1"/>
    <col min="6657" max="6657" width="39" style="17" customWidth="1"/>
    <col min="6658" max="6658" width="14.42578125" style="17" customWidth="1"/>
    <col min="6659" max="6659" width="10.85546875" style="17" bestFit="1" customWidth="1"/>
    <col min="6660" max="6660" width="22.28515625" style="17" customWidth="1"/>
    <col min="6661" max="6661" width="25.28515625" style="17" customWidth="1"/>
    <col min="6662" max="6662" width="20" style="17" customWidth="1"/>
    <col min="6663" max="6663" width="26.7109375" style="17" customWidth="1"/>
    <col min="6664" max="6911" width="11.42578125" style="17"/>
    <col min="6912" max="6912" width="31.5703125" style="17" bestFit="1" customWidth="1"/>
    <col min="6913" max="6913" width="39" style="17" customWidth="1"/>
    <col min="6914" max="6914" width="14.42578125" style="17" customWidth="1"/>
    <col min="6915" max="6915" width="10.85546875" style="17" bestFit="1" customWidth="1"/>
    <col min="6916" max="6916" width="22.28515625" style="17" customWidth="1"/>
    <col min="6917" max="6917" width="25.28515625" style="17" customWidth="1"/>
    <col min="6918" max="6918" width="20" style="17" customWidth="1"/>
    <col min="6919" max="6919" width="26.7109375" style="17" customWidth="1"/>
    <col min="6920" max="7167" width="11.42578125" style="17"/>
    <col min="7168" max="7168" width="31.5703125" style="17" bestFit="1" customWidth="1"/>
    <col min="7169" max="7169" width="39" style="17" customWidth="1"/>
    <col min="7170" max="7170" width="14.42578125" style="17" customWidth="1"/>
    <col min="7171" max="7171" width="10.85546875" style="17" bestFit="1" customWidth="1"/>
    <col min="7172" max="7172" width="22.28515625" style="17" customWidth="1"/>
    <col min="7173" max="7173" width="25.28515625" style="17" customWidth="1"/>
    <col min="7174" max="7174" width="20" style="17" customWidth="1"/>
    <col min="7175" max="7175" width="26.7109375" style="17" customWidth="1"/>
    <col min="7176" max="7423" width="11.42578125" style="17"/>
    <col min="7424" max="7424" width="31.5703125" style="17" bestFit="1" customWidth="1"/>
    <col min="7425" max="7425" width="39" style="17" customWidth="1"/>
    <col min="7426" max="7426" width="14.42578125" style="17" customWidth="1"/>
    <col min="7427" max="7427" width="10.85546875" style="17" bestFit="1" customWidth="1"/>
    <col min="7428" max="7428" width="22.28515625" style="17" customWidth="1"/>
    <col min="7429" max="7429" width="25.28515625" style="17" customWidth="1"/>
    <col min="7430" max="7430" width="20" style="17" customWidth="1"/>
    <col min="7431" max="7431" width="26.7109375" style="17" customWidth="1"/>
    <col min="7432" max="7679" width="11.42578125" style="17"/>
    <col min="7680" max="7680" width="31.5703125" style="17" bestFit="1" customWidth="1"/>
    <col min="7681" max="7681" width="39" style="17" customWidth="1"/>
    <col min="7682" max="7682" width="14.42578125" style="17" customWidth="1"/>
    <col min="7683" max="7683" width="10.85546875" style="17" bestFit="1" customWidth="1"/>
    <col min="7684" max="7684" width="22.28515625" style="17" customWidth="1"/>
    <col min="7685" max="7685" width="25.28515625" style="17" customWidth="1"/>
    <col min="7686" max="7686" width="20" style="17" customWidth="1"/>
    <col min="7687" max="7687" width="26.7109375" style="17" customWidth="1"/>
    <col min="7688" max="7935" width="11.42578125" style="17"/>
    <col min="7936" max="7936" width="31.5703125" style="17" bestFit="1" customWidth="1"/>
    <col min="7937" max="7937" width="39" style="17" customWidth="1"/>
    <col min="7938" max="7938" width="14.42578125" style="17" customWidth="1"/>
    <col min="7939" max="7939" width="10.85546875" style="17" bestFit="1" customWidth="1"/>
    <col min="7940" max="7940" width="22.28515625" style="17" customWidth="1"/>
    <col min="7941" max="7941" width="25.28515625" style="17" customWidth="1"/>
    <col min="7942" max="7942" width="20" style="17" customWidth="1"/>
    <col min="7943" max="7943" width="26.7109375" style="17" customWidth="1"/>
    <col min="7944" max="8191" width="11.42578125" style="17"/>
    <col min="8192" max="8192" width="31.5703125" style="17" bestFit="1" customWidth="1"/>
    <col min="8193" max="8193" width="39" style="17" customWidth="1"/>
    <col min="8194" max="8194" width="14.42578125" style="17" customWidth="1"/>
    <col min="8195" max="8195" width="10.85546875" style="17" bestFit="1" customWidth="1"/>
    <col min="8196" max="8196" width="22.28515625" style="17" customWidth="1"/>
    <col min="8197" max="8197" width="25.28515625" style="17" customWidth="1"/>
    <col min="8198" max="8198" width="20" style="17" customWidth="1"/>
    <col min="8199" max="8199" width="26.7109375" style="17" customWidth="1"/>
    <col min="8200" max="8447" width="11.42578125" style="17"/>
    <col min="8448" max="8448" width="31.5703125" style="17" bestFit="1" customWidth="1"/>
    <col min="8449" max="8449" width="39" style="17" customWidth="1"/>
    <col min="8450" max="8450" width="14.42578125" style="17" customWidth="1"/>
    <col min="8451" max="8451" width="10.85546875" style="17" bestFit="1" customWidth="1"/>
    <col min="8452" max="8452" width="22.28515625" style="17" customWidth="1"/>
    <col min="8453" max="8453" width="25.28515625" style="17" customWidth="1"/>
    <col min="8454" max="8454" width="20" style="17" customWidth="1"/>
    <col min="8455" max="8455" width="26.7109375" style="17" customWidth="1"/>
    <col min="8456" max="8703" width="11.42578125" style="17"/>
    <col min="8704" max="8704" width="31.5703125" style="17" bestFit="1" customWidth="1"/>
    <col min="8705" max="8705" width="39" style="17" customWidth="1"/>
    <col min="8706" max="8706" width="14.42578125" style="17" customWidth="1"/>
    <col min="8707" max="8707" width="10.85546875" style="17" bestFit="1" customWidth="1"/>
    <col min="8708" max="8708" width="22.28515625" style="17" customWidth="1"/>
    <col min="8709" max="8709" width="25.28515625" style="17" customWidth="1"/>
    <col min="8710" max="8710" width="20" style="17" customWidth="1"/>
    <col min="8711" max="8711" width="26.7109375" style="17" customWidth="1"/>
    <col min="8712" max="8959" width="11.42578125" style="17"/>
    <col min="8960" max="8960" width="31.5703125" style="17" bestFit="1" customWidth="1"/>
    <col min="8961" max="8961" width="39" style="17" customWidth="1"/>
    <col min="8962" max="8962" width="14.42578125" style="17" customWidth="1"/>
    <col min="8963" max="8963" width="10.85546875" style="17" bestFit="1" customWidth="1"/>
    <col min="8964" max="8964" width="22.28515625" style="17" customWidth="1"/>
    <col min="8965" max="8965" width="25.28515625" style="17" customWidth="1"/>
    <col min="8966" max="8966" width="20" style="17" customWidth="1"/>
    <col min="8967" max="8967" width="26.7109375" style="17" customWidth="1"/>
    <col min="8968" max="9215" width="11.42578125" style="17"/>
    <col min="9216" max="9216" width="31.5703125" style="17" bestFit="1" customWidth="1"/>
    <col min="9217" max="9217" width="39" style="17" customWidth="1"/>
    <col min="9218" max="9218" width="14.42578125" style="17" customWidth="1"/>
    <col min="9219" max="9219" width="10.85546875" style="17" bestFit="1" customWidth="1"/>
    <col min="9220" max="9220" width="22.28515625" style="17" customWidth="1"/>
    <col min="9221" max="9221" width="25.28515625" style="17" customWidth="1"/>
    <col min="9222" max="9222" width="20" style="17" customWidth="1"/>
    <col min="9223" max="9223" width="26.7109375" style="17" customWidth="1"/>
    <col min="9224" max="9471" width="11.42578125" style="17"/>
    <col min="9472" max="9472" width="31.5703125" style="17" bestFit="1" customWidth="1"/>
    <col min="9473" max="9473" width="39" style="17" customWidth="1"/>
    <col min="9474" max="9474" width="14.42578125" style="17" customWidth="1"/>
    <col min="9475" max="9475" width="10.85546875" style="17" bestFit="1" customWidth="1"/>
    <col min="9476" max="9476" width="22.28515625" style="17" customWidth="1"/>
    <col min="9477" max="9477" width="25.28515625" style="17" customWidth="1"/>
    <col min="9478" max="9478" width="20" style="17" customWidth="1"/>
    <col min="9479" max="9479" width="26.7109375" style="17" customWidth="1"/>
    <col min="9480" max="9727" width="11.42578125" style="17"/>
    <col min="9728" max="9728" width="31.5703125" style="17" bestFit="1" customWidth="1"/>
    <col min="9729" max="9729" width="39" style="17" customWidth="1"/>
    <col min="9730" max="9730" width="14.42578125" style="17" customWidth="1"/>
    <col min="9731" max="9731" width="10.85546875" style="17" bestFit="1" customWidth="1"/>
    <col min="9732" max="9732" width="22.28515625" style="17" customWidth="1"/>
    <col min="9733" max="9733" width="25.28515625" style="17" customWidth="1"/>
    <col min="9734" max="9734" width="20" style="17" customWidth="1"/>
    <col min="9735" max="9735" width="26.7109375" style="17" customWidth="1"/>
    <col min="9736" max="9983" width="11.42578125" style="17"/>
    <col min="9984" max="9984" width="31.5703125" style="17" bestFit="1" customWidth="1"/>
    <col min="9985" max="9985" width="39" style="17" customWidth="1"/>
    <col min="9986" max="9986" width="14.42578125" style="17" customWidth="1"/>
    <col min="9987" max="9987" width="10.85546875" style="17" bestFit="1" customWidth="1"/>
    <col min="9988" max="9988" width="22.28515625" style="17" customWidth="1"/>
    <col min="9989" max="9989" width="25.28515625" style="17" customWidth="1"/>
    <col min="9990" max="9990" width="20" style="17" customWidth="1"/>
    <col min="9991" max="9991" width="26.7109375" style="17" customWidth="1"/>
    <col min="9992" max="10239" width="11.42578125" style="17"/>
    <col min="10240" max="10240" width="31.5703125" style="17" bestFit="1" customWidth="1"/>
    <col min="10241" max="10241" width="39" style="17" customWidth="1"/>
    <col min="10242" max="10242" width="14.42578125" style="17" customWidth="1"/>
    <col min="10243" max="10243" width="10.85546875" style="17" bestFit="1" customWidth="1"/>
    <col min="10244" max="10244" width="22.28515625" style="17" customWidth="1"/>
    <col min="10245" max="10245" width="25.28515625" style="17" customWidth="1"/>
    <col min="10246" max="10246" width="20" style="17" customWidth="1"/>
    <col min="10247" max="10247" width="26.7109375" style="17" customWidth="1"/>
    <col min="10248" max="10495" width="11.42578125" style="17"/>
    <col min="10496" max="10496" width="31.5703125" style="17" bestFit="1" customWidth="1"/>
    <col min="10497" max="10497" width="39" style="17" customWidth="1"/>
    <col min="10498" max="10498" width="14.42578125" style="17" customWidth="1"/>
    <col min="10499" max="10499" width="10.85546875" style="17" bestFit="1" customWidth="1"/>
    <col min="10500" max="10500" width="22.28515625" style="17" customWidth="1"/>
    <col min="10501" max="10501" width="25.28515625" style="17" customWidth="1"/>
    <col min="10502" max="10502" width="20" style="17" customWidth="1"/>
    <col min="10503" max="10503" width="26.7109375" style="17" customWidth="1"/>
    <col min="10504" max="10751" width="11.42578125" style="17"/>
    <col min="10752" max="10752" width="31.5703125" style="17" bestFit="1" customWidth="1"/>
    <col min="10753" max="10753" width="39" style="17" customWidth="1"/>
    <col min="10754" max="10754" width="14.42578125" style="17" customWidth="1"/>
    <col min="10755" max="10755" width="10.85546875" style="17" bestFit="1" customWidth="1"/>
    <col min="10756" max="10756" width="22.28515625" style="17" customWidth="1"/>
    <col min="10757" max="10757" width="25.28515625" style="17" customWidth="1"/>
    <col min="10758" max="10758" width="20" style="17" customWidth="1"/>
    <col min="10759" max="10759" width="26.7109375" style="17" customWidth="1"/>
    <col min="10760" max="11007" width="11.42578125" style="17"/>
    <col min="11008" max="11008" width="31.5703125" style="17" bestFit="1" customWidth="1"/>
    <col min="11009" max="11009" width="39" style="17" customWidth="1"/>
    <col min="11010" max="11010" width="14.42578125" style="17" customWidth="1"/>
    <col min="11011" max="11011" width="10.85546875" style="17" bestFit="1" customWidth="1"/>
    <col min="11012" max="11012" width="22.28515625" style="17" customWidth="1"/>
    <col min="11013" max="11013" width="25.28515625" style="17" customWidth="1"/>
    <col min="11014" max="11014" width="20" style="17" customWidth="1"/>
    <col min="11015" max="11015" width="26.7109375" style="17" customWidth="1"/>
    <col min="11016" max="11263" width="11.42578125" style="17"/>
    <col min="11264" max="11264" width="31.5703125" style="17" bestFit="1" customWidth="1"/>
    <col min="11265" max="11265" width="39" style="17" customWidth="1"/>
    <col min="11266" max="11266" width="14.42578125" style="17" customWidth="1"/>
    <col min="11267" max="11267" width="10.85546875" style="17" bestFit="1" customWidth="1"/>
    <col min="11268" max="11268" width="22.28515625" style="17" customWidth="1"/>
    <col min="11269" max="11269" width="25.28515625" style="17" customWidth="1"/>
    <col min="11270" max="11270" width="20" style="17" customWidth="1"/>
    <col min="11271" max="11271" width="26.7109375" style="17" customWidth="1"/>
    <col min="11272" max="11519" width="11.42578125" style="17"/>
    <col min="11520" max="11520" width="31.5703125" style="17" bestFit="1" customWidth="1"/>
    <col min="11521" max="11521" width="39" style="17" customWidth="1"/>
    <col min="11522" max="11522" width="14.42578125" style="17" customWidth="1"/>
    <col min="11523" max="11523" width="10.85546875" style="17" bestFit="1" customWidth="1"/>
    <col min="11524" max="11524" width="22.28515625" style="17" customWidth="1"/>
    <col min="11525" max="11525" width="25.28515625" style="17" customWidth="1"/>
    <col min="11526" max="11526" width="20" style="17" customWidth="1"/>
    <col min="11527" max="11527" width="26.7109375" style="17" customWidth="1"/>
    <col min="11528" max="11775" width="11.42578125" style="17"/>
    <col min="11776" max="11776" width="31.5703125" style="17" bestFit="1" customWidth="1"/>
    <col min="11777" max="11777" width="39" style="17" customWidth="1"/>
    <col min="11778" max="11778" width="14.42578125" style="17" customWidth="1"/>
    <col min="11779" max="11779" width="10.85546875" style="17" bestFit="1" customWidth="1"/>
    <col min="11780" max="11780" width="22.28515625" style="17" customWidth="1"/>
    <col min="11781" max="11781" width="25.28515625" style="17" customWidth="1"/>
    <col min="11782" max="11782" width="20" style="17" customWidth="1"/>
    <col min="11783" max="11783" width="26.7109375" style="17" customWidth="1"/>
    <col min="11784" max="12031" width="11.42578125" style="17"/>
    <col min="12032" max="12032" width="31.5703125" style="17" bestFit="1" customWidth="1"/>
    <col min="12033" max="12033" width="39" style="17" customWidth="1"/>
    <col min="12034" max="12034" width="14.42578125" style="17" customWidth="1"/>
    <col min="12035" max="12035" width="10.85546875" style="17" bestFit="1" customWidth="1"/>
    <col min="12036" max="12036" width="22.28515625" style="17" customWidth="1"/>
    <col min="12037" max="12037" width="25.28515625" style="17" customWidth="1"/>
    <col min="12038" max="12038" width="20" style="17" customWidth="1"/>
    <col min="12039" max="12039" width="26.7109375" style="17" customWidth="1"/>
    <col min="12040" max="12287" width="11.42578125" style="17"/>
    <col min="12288" max="12288" width="31.5703125" style="17" bestFit="1" customWidth="1"/>
    <col min="12289" max="12289" width="39" style="17" customWidth="1"/>
    <col min="12290" max="12290" width="14.42578125" style="17" customWidth="1"/>
    <col min="12291" max="12291" width="10.85546875" style="17" bestFit="1" customWidth="1"/>
    <col min="12292" max="12292" width="22.28515625" style="17" customWidth="1"/>
    <col min="12293" max="12293" width="25.28515625" style="17" customWidth="1"/>
    <col min="12294" max="12294" width="20" style="17" customWidth="1"/>
    <col min="12295" max="12295" width="26.7109375" style="17" customWidth="1"/>
    <col min="12296" max="12543" width="11.42578125" style="17"/>
    <col min="12544" max="12544" width="31.5703125" style="17" bestFit="1" customWidth="1"/>
    <col min="12545" max="12545" width="39" style="17" customWidth="1"/>
    <col min="12546" max="12546" width="14.42578125" style="17" customWidth="1"/>
    <col min="12547" max="12547" width="10.85546875" style="17" bestFit="1" customWidth="1"/>
    <col min="12548" max="12548" width="22.28515625" style="17" customWidth="1"/>
    <col min="12549" max="12549" width="25.28515625" style="17" customWidth="1"/>
    <col min="12550" max="12550" width="20" style="17" customWidth="1"/>
    <col min="12551" max="12551" width="26.7109375" style="17" customWidth="1"/>
    <col min="12552" max="12799" width="11.42578125" style="17"/>
    <col min="12800" max="12800" width="31.5703125" style="17" bestFit="1" customWidth="1"/>
    <col min="12801" max="12801" width="39" style="17" customWidth="1"/>
    <col min="12802" max="12802" width="14.42578125" style="17" customWidth="1"/>
    <col min="12803" max="12803" width="10.85546875" style="17" bestFit="1" customWidth="1"/>
    <col min="12804" max="12804" width="22.28515625" style="17" customWidth="1"/>
    <col min="12805" max="12805" width="25.28515625" style="17" customWidth="1"/>
    <col min="12806" max="12806" width="20" style="17" customWidth="1"/>
    <col min="12807" max="12807" width="26.7109375" style="17" customWidth="1"/>
    <col min="12808" max="13055" width="11.42578125" style="17"/>
    <col min="13056" max="13056" width="31.5703125" style="17" bestFit="1" customWidth="1"/>
    <col min="13057" max="13057" width="39" style="17" customWidth="1"/>
    <col min="13058" max="13058" width="14.42578125" style="17" customWidth="1"/>
    <col min="13059" max="13059" width="10.85546875" style="17" bestFit="1" customWidth="1"/>
    <col min="13060" max="13060" width="22.28515625" style="17" customWidth="1"/>
    <col min="13061" max="13061" width="25.28515625" style="17" customWidth="1"/>
    <col min="13062" max="13062" width="20" style="17" customWidth="1"/>
    <col min="13063" max="13063" width="26.7109375" style="17" customWidth="1"/>
    <col min="13064" max="13311" width="11.42578125" style="17"/>
    <col min="13312" max="13312" width="31.5703125" style="17" bestFit="1" customWidth="1"/>
    <col min="13313" max="13313" width="39" style="17" customWidth="1"/>
    <col min="13314" max="13314" width="14.42578125" style="17" customWidth="1"/>
    <col min="13315" max="13315" width="10.85546875" style="17" bestFit="1" customWidth="1"/>
    <col min="13316" max="13316" width="22.28515625" style="17" customWidth="1"/>
    <col min="13317" max="13317" width="25.28515625" style="17" customWidth="1"/>
    <col min="13318" max="13318" width="20" style="17" customWidth="1"/>
    <col min="13319" max="13319" width="26.7109375" style="17" customWidth="1"/>
    <col min="13320" max="13567" width="11.42578125" style="17"/>
    <col min="13568" max="13568" width="31.5703125" style="17" bestFit="1" customWidth="1"/>
    <col min="13569" max="13569" width="39" style="17" customWidth="1"/>
    <col min="13570" max="13570" width="14.42578125" style="17" customWidth="1"/>
    <col min="13571" max="13571" width="10.85546875" style="17" bestFit="1" customWidth="1"/>
    <col min="13572" max="13572" width="22.28515625" style="17" customWidth="1"/>
    <col min="13573" max="13573" width="25.28515625" style="17" customWidth="1"/>
    <col min="13574" max="13574" width="20" style="17" customWidth="1"/>
    <col min="13575" max="13575" width="26.7109375" style="17" customWidth="1"/>
    <col min="13576" max="13823" width="11.42578125" style="17"/>
    <col min="13824" max="13824" width="31.5703125" style="17" bestFit="1" customWidth="1"/>
    <col min="13825" max="13825" width="39" style="17" customWidth="1"/>
    <col min="13826" max="13826" width="14.42578125" style="17" customWidth="1"/>
    <col min="13827" max="13827" width="10.85546875" style="17" bestFit="1" customWidth="1"/>
    <col min="13828" max="13828" width="22.28515625" style="17" customWidth="1"/>
    <col min="13829" max="13829" width="25.28515625" style="17" customWidth="1"/>
    <col min="13830" max="13830" width="20" style="17" customWidth="1"/>
    <col min="13831" max="13831" width="26.7109375" style="17" customWidth="1"/>
    <col min="13832" max="14079" width="11.42578125" style="17"/>
    <col min="14080" max="14080" width="31.5703125" style="17" bestFit="1" customWidth="1"/>
    <col min="14081" max="14081" width="39" style="17" customWidth="1"/>
    <col min="14082" max="14082" width="14.42578125" style="17" customWidth="1"/>
    <col min="14083" max="14083" width="10.85546875" style="17" bestFit="1" customWidth="1"/>
    <col min="14084" max="14084" width="22.28515625" style="17" customWidth="1"/>
    <col min="14085" max="14085" width="25.28515625" style="17" customWidth="1"/>
    <col min="14086" max="14086" width="20" style="17" customWidth="1"/>
    <col min="14087" max="14087" width="26.7109375" style="17" customWidth="1"/>
    <col min="14088" max="14335" width="11.42578125" style="17"/>
    <col min="14336" max="14336" width="31.5703125" style="17" bestFit="1" customWidth="1"/>
    <col min="14337" max="14337" width="39" style="17" customWidth="1"/>
    <col min="14338" max="14338" width="14.42578125" style="17" customWidth="1"/>
    <col min="14339" max="14339" width="10.85546875" style="17" bestFit="1" customWidth="1"/>
    <col min="14340" max="14340" width="22.28515625" style="17" customWidth="1"/>
    <col min="14341" max="14341" width="25.28515625" style="17" customWidth="1"/>
    <col min="14342" max="14342" width="20" style="17" customWidth="1"/>
    <col min="14343" max="14343" width="26.7109375" style="17" customWidth="1"/>
    <col min="14344" max="14591" width="11.42578125" style="17"/>
    <col min="14592" max="14592" width="31.5703125" style="17" bestFit="1" customWidth="1"/>
    <col min="14593" max="14593" width="39" style="17" customWidth="1"/>
    <col min="14594" max="14594" width="14.42578125" style="17" customWidth="1"/>
    <col min="14595" max="14595" width="10.85546875" style="17" bestFit="1" customWidth="1"/>
    <col min="14596" max="14596" width="22.28515625" style="17" customWidth="1"/>
    <col min="14597" max="14597" width="25.28515625" style="17" customWidth="1"/>
    <col min="14598" max="14598" width="20" style="17" customWidth="1"/>
    <col min="14599" max="14599" width="26.7109375" style="17" customWidth="1"/>
    <col min="14600" max="14847" width="11.42578125" style="17"/>
    <col min="14848" max="14848" width="31.5703125" style="17" bestFit="1" customWidth="1"/>
    <col min="14849" max="14849" width="39" style="17" customWidth="1"/>
    <col min="14850" max="14850" width="14.42578125" style="17" customWidth="1"/>
    <col min="14851" max="14851" width="10.85546875" style="17" bestFit="1" customWidth="1"/>
    <col min="14852" max="14852" width="22.28515625" style="17" customWidth="1"/>
    <col min="14853" max="14853" width="25.28515625" style="17" customWidth="1"/>
    <col min="14854" max="14854" width="20" style="17" customWidth="1"/>
    <col min="14855" max="14855" width="26.7109375" style="17" customWidth="1"/>
    <col min="14856" max="15103" width="11.42578125" style="17"/>
    <col min="15104" max="15104" width="31.5703125" style="17" bestFit="1" customWidth="1"/>
    <col min="15105" max="15105" width="39" style="17" customWidth="1"/>
    <col min="15106" max="15106" width="14.42578125" style="17" customWidth="1"/>
    <col min="15107" max="15107" width="10.85546875" style="17" bestFit="1" customWidth="1"/>
    <col min="15108" max="15108" width="22.28515625" style="17" customWidth="1"/>
    <col min="15109" max="15109" width="25.28515625" style="17" customWidth="1"/>
    <col min="15110" max="15110" width="20" style="17" customWidth="1"/>
    <col min="15111" max="15111" width="26.7109375" style="17" customWidth="1"/>
    <col min="15112" max="15359" width="11.42578125" style="17"/>
    <col min="15360" max="15360" width="31.5703125" style="17" bestFit="1" customWidth="1"/>
    <col min="15361" max="15361" width="39" style="17" customWidth="1"/>
    <col min="15362" max="15362" width="14.42578125" style="17" customWidth="1"/>
    <col min="15363" max="15363" width="10.85546875" style="17" bestFit="1" customWidth="1"/>
    <col min="15364" max="15364" width="22.28515625" style="17" customWidth="1"/>
    <col min="15365" max="15365" width="25.28515625" style="17" customWidth="1"/>
    <col min="15366" max="15366" width="20" style="17" customWidth="1"/>
    <col min="15367" max="15367" width="26.7109375" style="17" customWidth="1"/>
    <col min="15368" max="15615" width="11.42578125" style="17"/>
    <col min="15616" max="15616" width="31.5703125" style="17" bestFit="1" customWidth="1"/>
    <col min="15617" max="15617" width="39" style="17" customWidth="1"/>
    <col min="15618" max="15618" width="14.42578125" style="17" customWidth="1"/>
    <col min="15619" max="15619" width="10.85546875" style="17" bestFit="1" customWidth="1"/>
    <col min="15620" max="15620" width="22.28515625" style="17" customWidth="1"/>
    <col min="15621" max="15621" width="25.28515625" style="17" customWidth="1"/>
    <col min="15622" max="15622" width="20" style="17" customWidth="1"/>
    <col min="15623" max="15623" width="26.7109375" style="17" customWidth="1"/>
    <col min="15624" max="15871" width="11.42578125" style="17"/>
    <col min="15872" max="15872" width="31.5703125" style="17" bestFit="1" customWidth="1"/>
    <col min="15873" max="15873" width="39" style="17" customWidth="1"/>
    <col min="15874" max="15874" width="14.42578125" style="17" customWidth="1"/>
    <col min="15875" max="15875" width="10.85546875" style="17" bestFit="1" customWidth="1"/>
    <col min="15876" max="15876" width="22.28515625" style="17" customWidth="1"/>
    <col min="15877" max="15877" width="25.28515625" style="17" customWidth="1"/>
    <col min="15878" max="15878" width="20" style="17" customWidth="1"/>
    <col min="15879" max="15879" width="26.7109375" style="17" customWidth="1"/>
    <col min="15880" max="16127" width="11.42578125" style="17"/>
    <col min="16128" max="16128" width="31.5703125" style="17" bestFit="1" customWidth="1"/>
    <col min="16129" max="16129" width="39" style="17" customWidth="1"/>
    <col min="16130" max="16130" width="14.42578125" style="17" customWidth="1"/>
    <col min="16131" max="16131" width="10.85546875" style="17" bestFit="1" customWidth="1"/>
    <col min="16132" max="16132" width="22.28515625" style="17" customWidth="1"/>
    <col min="16133" max="16133" width="25.28515625" style="17" customWidth="1"/>
    <col min="16134" max="16134" width="20" style="17" customWidth="1"/>
    <col min="16135" max="16135" width="26.7109375" style="17" customWidth="1"/>
    <col min="16136" max="16384" width="11.42578125" style="17"/>
  </cols>
  <sheetData>
    <row r="1" spans="1:63" s="10" customFormat="1" ht="64.5" customHeight="1" thickTop="1" thickBot="1" x14ac:dyDescent="0.3">
      <c r="A1" s="242" t="s">
        <v>0</v>
      </c>
      <c r="B1" s="242" t="s">
        <v>61</v>
      </c>
      <c r="C1" s="246" t="s">
        <v>62</v>
      </c>
      <c r="D1" s="249" t="s">
        <v>63</v>
      </c>
      <c r="E1" s="252" t="s">
        <v>133</v>
      </c>
      <c r="F1" s="253"/>
      <c r="G1" s="253"/>
      <c r="H1" s="254"/>
    </row>
    <row r="2" spans="1:63" s="10" customFormat="1" ht="15.75" customHeight="1" thickTop="1" x14ac:dyDescent="0.25">
      <c r="A2" s="243"/>
      <c r="B2" s="245"/>
      <c r="C2" s="247"/>
      <c r="D2" s="250"/>
      <c r="E2" s="255" t="s">
        <v>65</v>
      </c>
      <c r="F2" s="256"/>
      <c r="G2" s="256"/>
      <c r="H2" s="259" t="s">
        <v>66</v>
      </c>
    </row>
    <row r="3" spans="1:63" s="10" customFormat="1" ht="15" customHeight="1" x14ac:dyDescent="0.25">
      <c r="A3" s="243"/>
      <c r="B3" s="245"/>
      <c r="C3" s="247"/>
      <c r="D3" s="250"/>
      <c r="E3" s="255"/>
      <c r="F3" s="256"/>
      <c r="G3" s="256"/>
      <c r="H3" s="260"/>
    </row>
    <row r="4" spans="1:63" s="10" customFormat="1" ht="15" customHeight="1" x14ac:dyDescent="0.25">
      <c r="A4" s="243"/>
      <c r="B4" s="245"/>
      <c r="C4" s="247"/>
      <c r="D4" s="250"/>
      <c r="E4" s="255"/>
      <c r="F4" s="256"/>
      <c r="G4" s="256"/>
      <c r="H4" s="260"/>
    </row>
    <row r="5" spans="1:63" s="10" customFormat="1" ht="15" customHeight="1" x14ac:dyDescent="0.25">
      <c r="A5" s="243"/>
      <c r="B5" s="245"/>
      <c r="C5" s="247"/>
      <c r="D5" s="250"/>
      <c r="E5" s="255"/>
      <c r="F5" s="256"/>
      <c r="G5" s="256"/>
      <c r="H5" s="260"/>
    </row>
    <row r="6" spans="1:63" s="10" customFormat="1" ht="15" customHeight="1" x14ac:dyDescent="0.25">
      <c r="A6" s="243"/>
      <c r="B6" s="245"/>
      <c r="C6" s="247"/>
      <c r="D6" s="250"/>
      <c r="E6" s="255"/>
      <c r="F6" s="256"/>
      <c r="G6" s="256"/>
      <c r="H6" s="260"/>
    </row>
    <row r="7" spans="1:63" s="10" customFormat="1" ht="15" customHeight="1" x14ac:dyDescent="0.25">
      <c r="A7" s="243"/>
      <c r="B7" s="245"/>
      <c r="C7" s="247"/>
      <c r="D7" s="250"/>
      <c r="E7" s="255"/>
      <c r="F7" s="256"/>
      <c r="G7" s="256"/>
      <c r="H7" s="260"/>
    </row>
    <row r="8" spans="1:63" s="10" customFormat="1" ht="15" customHeight="1" x14ac:dyDescent="0.25">
      <c r="A8" s="243"/>
      <c r="B8" s="245"/>
      <c r="C8" s="247"/>
      <c r="D8" s="250"/>
      <c r="E8" s="255"/>
      <c r="F8" s="256"/>
      <c r="G8" s="256"/>
      <c r="H8" s="260"/>
    </row>
    <row r="9" spans="1:63" s="10" customFormat="1" ht="15.75" customHeight="1" thickBot="1" x14ac:dyDescent="0.3">
      <c r="A9" s="243"/>
      <c r="B9" s="245"/>
      <c r="C9" s="247"/>
      <c r="D9" s="250"/>
      <c r="E9" s="257"/>
      <c r="F9" s="258"/>
      <c r="G9" s="258"/>
      <c r="H9" s="261"/>
    </row>
    <row r="10" spans="1:63" s="10" customFormat="1" ht="36.75" customHeight="1" thickTop="1" thickBot="1" x14ac:dyDescent="0.3">
      <c r="A10" s="244"/>
      <c r="B10" s="244"/>
      <c r="C10" s="247"/>
      <c r="D10" s="251"/>
      <c r="E10" s="262" t="s">
        <v>239</v>
      </c>
      <c r="F10" s="263"/>
      <c r="G10" s="263"/>
      <c r="H10" s="264" t="s">
        <v>240</v>
      </c>
    </row>
    <row r="11" spans="1:63" s="10" customFormat="1" ht="15.75" thickBot="1" x14ac:dyDescent="0.3">
      <c r="A11" s="11"/>
      <c r="B11" s="11"/>
      <c r="C11" s="248"/>
      <c r="D11" s="11" t="s">
        <v>68</v>
      </c>
      <c r="E11" s="12" t="s">
        <v>241</v>
      </c>
      <c r="F11" s="12" t="s">
        <v>69</v>
      </c>
      <c r="G11" s="13" t="s">
        <v>70</v>
      </c>
      <c r="H11" s="265"/>
    </row>
    <row r="12" spans="1:63" ht="15.75" thickBot="1" x14ac:dyDescent="0.3">
      <c r="A12" s="70" t="s">
        <v>210</v>
      </c>
      <c r="B12" s="71" t="s">
        <v>211</v>
      </c>
      <c r="C12" s="33"/>
      <c r="D12" s="15"/>
      <c r="E12" s="16">
        <f>IFERROR(VLOOKUP($B12,[2]NUM18!$H$3:$J$157,2,FALSE),0)</f>
        <v>15</v>
      </c>
      <c r="F12" s="16">
        <f>IFERROR(VLOOKUP($B12,[1]NUM18!$H$3:$J$174,2,FALSE),0)</f>
        <v>19</v>
      </c>
      <c r="G12" s="183"/>
      <c r="H12" s="47"/>
      <c r="I12" s="205"/>
      <c r="J12" s="205"/>
      <c r="K12" s="205"/>
      <c r="L12" s="205"/>
      <c r="M12" s="205"/>
      <c r="N12" s="205"/>
      <c r="O12" s="205"/>
      <c r="P12" s="205"/>
      <c r="Q12" s="205"/>
      <c r="R12" s="205"/>
      <c r="S12" s="205"/>
      <c r="T12" s="205"/>
      <c r="U12" s="205"/>
      <c r="V12" s="205"/>
      <c r="W12" s="205"/>
      <c r="X12" s="205"/>
      <c r="Y12" s="205"/>
      <c r="Z12" s="205"/>
      <c r="AA12" s="205"/>
      <c r="AB12" s="205"/>
      <c r="AC12" s="205"/>
      <c r="AD12" s="205"/>
      <c r="AE12" s="205"/>
      <c r="AF12" s="205"/>
      <c r="AG12" s="205"/>
      <c r="AH12" s="205"/>
      <c r="AI12" s="205"/>
      <c r="AJ12" s="205"/>
      <c r="AK12" s="205"/>
      <c r="AL12" s="205"/>
      <c r="AM12" s="205"/>
      <c r="AN12" s="205"/>
      <c r="AO12" s="205"/>
      <c r="AP12" s="205"/>
      <c r="AQ12" s="205"/>
      <c r="AR12" s="205"/>
      <c r="AS12" s="205"/>
      <c r="AT12" s="205"/>
      <c r="AU12" s="205"/>
      <c r="AV12" s="205"/>
      <c r="AW12" s="205"/>
      <c r="AX12" s="205"/>
      <c r="AY12" s="205"/>
      <c r="AZ12" s="205"/>
      <c r="BA12" s="205"/>
      <c r="BB12" s="205"/>
      <c r="BC12" s="205"/>
      <c r="BD12" s="205"/>
      <c r="BE12" s="205"/>
      <c r="BF12" s="205"/>
      <c r="BG12" s="205"/>
      <c r="BH12" s="205"/>
      <c r="BI12" s="205"/>
      <c r="BJ12" s="205"/>
      <c r="BK12" s="205"/>
    </row>
    <row r="13" spans="1:63" ht="15.75" thickBot="1" x14ac:dyDescent="0.3">
      <c r="A13" s="70" t="s">
        <v>210</v>
      </c>
      <c r="B13" s="71" t="s">
        <v>212</v>
      </c>
      <c r="C13" s="28"/>
      <c r="D13" s="15"/>
      <c r="E13" s="16">
        <f>IFERROR(VLOOKUP($B13,[2]NUM18!$H$3:$J$157,2,FALSE),0)</f>
        <v>6</v>
      </c>
      <c r="F13" s="16">
        <f>IFERROR(VLOOKUP($B13,[1]NUM18!$H$3:$J$174,2,FALSE),0)</f>
        <v>14</v>
      </c>
      <c r="G13" s="16"/>
      <c r="H13" s="47"/>
      <c r="I13" s="205"/>
      <c r="J13" s="205"/>
      <c r="K13" s="205"/>
      <c r="L13" s="205"/>
      <c r="M13" s="205"/>
      <c r="N13" s="205"/>
      <c r="O13" s="205"/>
      <c r="P13" s="205"/>
      <c r="Q13" s="205"/>
      <c r="R13" s="205"/>
      <c r="S13" s="205"/>
      <c r="T13" s="205"/>
      <c r="U13" s="205"/>
      <c r="V13" s="205"/>
      <c r="W13" s="205"/>
      <c r="X13" s="205"/>
      <c r="Y13" s="205"/>
      <c r="Z13" s="205"/>
      <c r="AA13" s="205"/>
      <c r="AB13" s="205"/>
      <c r="AC13" s="205"/>
      <c r="AD13" s="205"/>
      <c r="AE13" s="205"/>
      <c r="AF13" s="205"/>
      <c r="AG13" s="205"/>
      <c r="AH13" s="205"/>
      <c r="AI13" s="205"/>
      <c r="AJ13" s="205"/>
      <c r="AK13" s="205"/>
      <c r="AL13" s="205"/>
      <c r="AM13" s="205"/>
      <c r="AN13" s="205"/>
      <c r="AO13" s="205"/>
      <c r="AP13" s="205"/>
      <c r="AQ13" s="205"/>
      <c r="AR13" s="205"/>
      <c r="AS13" s="205"/>
      <c r="AT13" s="205"/>
      <c r="AU13" s="205"/>
      <c r="AV13" s="205"/>
      <c r="AW13" s="205"/>
      <c r="AX13" s="205"/>
      <c r="AY13" s="205"/>
      <c r="AZ13" s="205"/>
      <c r="BA13" s="205"/>
      <c r="BB13" s="205"/>
      <c r="BC13" s="205"/>
      <c r="BD13" s="205"/>
      <c r="BE13" s="205"/>
      <c r="BF13" s="205"/>
      <c r="BG13" s="205"/>
      <c r="BH13" s="205"/>
      <c r="BI13" s="205"/>
      <c r="BJ13" s="205"/>
      <c r="BK13" s="205"/>
    </row>
    <row r="14" spans="1:63" ht="15.75" thickBot="1" x14ac:dyDescent="0.3">
      <c r="A14" s="70" t="s">
        <v>210</v>
      </c>
      <c r="B14" s="71" t="s">
        <v>213</v>
      </c>
      <c r="C14" s="28"/>
      <c r="D14" s="15"/>
      <c r="E14" s="16">
        <f>IFERROR(VLOOKUP($B14,[2]NUM18!$H$3:$J$157,2,FALSE),0)</f>
        <v>0</v>
      </c>
      <c r="F14" s="16">
        <f>IFERROR(VLOOKUP($B14,[1]NUM18!$H$3:$J$174,2,FALSE),0)</f>
        <v>3</v>
      </c>
      <c r="G14" s="16"/>
      <c r="H14" s="47"/>
      <c r="I14" s="205"/>
      <c r="J14" s="205"/>
      <c r="K14" s="205"/>
      <c r="L14" s="205"/>
      <c r="M14" s="205"/>
      <c r="N14" s="205"/>
      <c r="O14" s="205"/>
      <c r="P14" s="205"/>
      <c r="Q14" s="205"/>
      <c r="R14" s="205"/>
      <c r="S14" s="205"/>
      <c r="T14" s="205"/>
      <c r="U14" s="205"/>
      <c r="V14" s="205"/>
      <c r="W14" s="205"/>
      <c r="X14" s="205"/>
      <c r="Y14" s="205"/>
      <c r="Z14" s="205"/>
      <c r="AA14" s="205"/>
      <c r="AB14" s="205"/>
      <c r="AC14" s="205"/>
      <c r="AD14" s="205"/>
      <c r="AE14" s="205"/>
      <c r="AF14" s="205"/>
      <c r="AG14" s="205"/>
      <c r="AH14" s="205"/>
      <c r="AI14" s="205"/>
      <c r="AJ14" s="205"/>
      <c r="AK14" s="205"/>
      <c r="AL14" s="205"/>
      <c r="AM14" s="205"/>
      <c r="AN14" s="205"/>
      <c r="AO14" s="205"/>
      <c r="AP14" s="205"/>
      <c r="AQ14" s="205"/>
      <c r="AR14" s="205"/>
      <c r="AS14" s="205"/>
      <c r="AT14" s="205"/>
      <c r="AU14" s="205"/>
      <c r="AV14" s="205"/>
      <c r="AW14" s="205"/>
      <c r="AX14" s="205"/>
      <c r="AY14" s="205"/>
      <c r="AZ14" s="205"/>
      <c r="BA14" s="205"/>
      <c r="BB14" s="205"/>
      <c r="BC14" s="205"/>
      <c r="BD14" s="205"/>
      <c r="BE14" s="205"/>
      <c r="BF14" s="205"/>
      <c r="BG14" s="205"/>
      <c r="BH14" s="205"/>
      <c r="BI14" s="205"/>
      <c r="BJ14" s="205"/>
      <c r="BK14" s="205"/>
    </row>
    <row r="15" spans="1:63" ht="15.75" thickBot="1" x14ac:dyDescent="0.3">
      <c r="A15" s="70" t="s">
        <v>210</v>
      </c>
      <c r="B15" s="71" t="s">
        <v>214</v>
      </c>
      <c r="C15" s="28"/>
      <c r="D15" s="15"/>
      <c r="E15" s="16">
        <f>IFERROR(VLOOKUP($B15,[2]NUM18!$H$3:$J$157,2,FALSE),0)</f>
        <v>2</v>
      </c>
      <c r="F15" s="16">
        <f>IFERROR(VLOOKUP($B15,[1]NUM18!$H$3:$J$174,2,FALSE),0)</f>
        <v>6</v>
      </c>
      <c r="G15" s="16"/>
      <c r="H15" s="47"/>
      <c r="I15" s="205"/>
      <c r="J15" s="205"/>
      <c r="K15" s="205"/>
      <c r="L15" s="205"/>
      <c r="M15" s="205"/>
      <c r="N15" s="205"/>
      <c r="O15" s="205"/>
      <c r="P15" s="205"/>
      <c r="Q15" s="205"/>
      <c r="R15" s="205"/>
      <c r="S15" s="205"/>
      <c r="T15" s="205"/>
      <c r="U15" s="205"/>
      <c r="V15" s="205"/>
      <c r="W15" s="205"/>
      <c r="X15" s="205"/>
      <c r="Y15" s="205"/>
      <c r="Z15" s="205"/>
      <c r="AA15" s="205"/>
      <c r="AB15" s="205"/>
      <c r="AC15" s="205"/>
      <c r="AD15" s="205"/>
      <c r="AE15" s="205"/>
      <c r="AF15" s="205"/>
      <c r="AG15" s="205"/>
      <c r="AH15" s="205"/>
      <c r="AI15" s="205"/>
      <c r="AJ15" s="205"/>
      <c r="AK15" s="205"/>
      <c r="AL15" s="205"/>
      <c r="AM15" s="205"/>
      <c r="AN15" s="205"/>
      <c r="AO15" s="205"/>
      <c r="AP15" s="205"/>
      <c r="AQ15" s="205"/>
      <c r="AR15" s="205"/>
      <c r="AS15" s="205"/>
      <c r="AT15" s="205"/>
      <c r="AU15" s="205"/>
      <c r="AV15" s="205"/>
      <c r="AW15" s="205"/>
      <c r="AX15" s="205"/>
      <c r="AY15" s="205"/>
      <c r="AZ15" s="205"/>
      <c r="BA15" s="205"/>
      <c r="BB15" s="205"/>
      <c r="BC15" s="205"/>
      <c r="BD15" s="205"/>
      <c r="BE15" s="205"/>
      <c r="BF15" s="205"/>
      <c r="BG15" s="205"/>
      <c r="BH15" s="205"/>
      <c r="BI15" s="205"/>
      <c r="BJ15" s="205"/>
      <c r="BK15" s="205"/>
    </row>
    <row r="16" spans="1:63" ht="15.75" thickBot="1" x14ac:dyDescent="0.3">
      <c r="A16" s="240" t="s">
        <v>215</v>
      </c>
      <c r="B16" s="241"/>
      <c r="C16" s="34">
        <f>+D16/Metas!V45</f>
        <v>1.9537428130175092</v>
      </c>
      <c r="D16" s="19">
        <f>+F16/H16</f>
        <v>0.18834080717488788</v>
      </c>
      <c r="E16" s="185">
        <f>SUM(E12:E15)</f>
        <v>23</v>
      </c>
      <c r="F16" s="185">
        <f>SUM(F12:F15)</f>
        <v>42</v>
      </c>
      <c r="G16" s="16"/>
      <c r="H16" s="184">
        <v>223</v>
      </c>
      <c r="I16" s="205"/>
      <c r="J16" s="205"/>
      <c r="K16" s="205"/>
      <c r="L16" s="205"/>
      <c r="M16" s="205"/>
      <c r="N16" s="205"/>
      <c r="O16" s="205"/>
      <c r="P16" s="205"/>
      <c r="Q16" s="205"/>
      <c r="R16" s="205"/>
      <c r="S16" s="205"/>
      <c r="T16" s="205"/>
      <c r="U16" s="205"/>
      <c r="V16" s="205"/>
      <c r="W16" s="205"/>
      <c r="X16" s="205"/>
      <c r="Y16" s="205"/>
      <c r="Z16" s="205"/>
      <c r="AA16" s="205"/>
      <c r="AB16" s="205"/>
      <c r="AC16" s="205"/>
      <c r="AD16" s="205"/>
      <c r="AE16" s="205"/>
      <c r="AF16" s="205"/>
      <c r="AG16" s="205"/>
      <c r="AH16" s="205"/>
      <c r="AI16" s="205"/>
      <c r="AJ16" s="205"/>
      <c r="AK16" s="205"/>
      <c r="AL16" s="205"/>
      <c r="AM16" s="205"/>
      <c r="AN16" s="205"/>
      <c r="AO16" s="205"/>
      <c r="AP16" s="205"/>
      <c r="AQ16" s="205"/>
      <c r="AR16" s="205"/>
      <c r="AS16" s="205"/>
      <c r="AT16" s="205"/>
      <c r="AU16" s="205"/>
      <c r="AV16" s="205"/>
      <c r="AW16" s="205"/>
      <c r="AX16" s="205"/>
      <c r="AY16" s="205"/>
      <c r="AZ16" s="205"/>
      <c r="BA16" s="205"/>
      <c r="BB16" s="205"/>
      <c r="BC16" s="205"/>
      <c r="BD16" s="205"/>
      <c r="BE16" s="205"/>
      <c r="BF16" s="205"/>
      <c r="BG16" s="205"/>
      <c r="BH16" s="205"/>
      <c r="BI16" s="205"/>
      <c r="BJ16" s="205"/>
      <c r="BK16" s="205"/>
    </row>
    <row r="17" spans="1:63" ht="15.75" thickBot="1" x14ac:dyDescent="0.3">
      <c r="A17" s="70" t="s">
        <v>216</v>
      </c>
      <c r="B17" s="71" t="s">
        <v>217</v>
      </c>
      <c r="C17" s="28"/>
      <c r="D17" s="15"/>
      <c r="E17" s="16">
        <f>IFERROR(VLOOKUP($B17,[2]NUM18!$H$3:$J$157,2,FALSE),0)</f>
        <v>18</v>
      </c>
      <c r="F17" s="16">
        <f>IFERROR(VLOOKUP($B17,[1]NUM18!$H$3:$J$174,2,FALSE),0)</f>
        <v>15</v>
      </c>
      <c r="G17" s="16"/>
      <c r="H17" s="15"/>
      <c r="I17" s="205"/>
      <c r="J17" s="205"/>
      <c r="K17" s="205"/>
      <c r="L17" s="205"/>
      <c r="M17" s="205"/>
      <c r="N17" s="205"/>
      <c r="O17" s="205"/>
      <c r="P17" s="205"/>
      <c r="Q17" s="205"/>
      <c r="R17" s="205"/>
      <c r="S17" s="205"/>
      <c r="T17" s="205"/>
      <c r="U17" s="205"/>
      <c r="V17" s="205"/>
      <c r="W17" s="205"/>
      <c r="X17" s="205"/>
      <c r="Y17" s="205"/>
      <c r="Z17" s="205"/>
      <c r="AA17" s="205"/>
      <c r="AB17" s="205"/>
      <c r="AC17" s="205"/>
      <c r="AD17" s="205"/>
      <c r="AE17" s="205"/>
      <c r="AF17" s="205"/>
      <c r="AG17" s="205"/>
      <c r="AH17" s="205"/>
      <c r="AI17" s="205"/>
      <c r="AJ17" s="205"/>
      <c r="AK17" s="205"/>
      <c r="AL17" s="205"/>
      <c r="AM17" s="205"/>
      <c r="AN17" s="205"/>
      <c r="AO17" s="205"/>
      <c r="AP17" s="205"/>
      <c r="AQ17" s="205"/>
      <c r="AR17" s="205"/>
      <c r="AS17" s="205"/>
      <c r="AT17" s="205"/>
      <c r="AU17" s="205"/>
      <c r="AV17" s="205"/>
      <c r="AW17" s="205"/>
      <c r="AX17" s="205"/>
      <c r="AY17" s="205"/>
      <c r="AZ17" s="205"/>
      <c r="BA17" s="205"/>
      <c r="BB17" s="205"/>
      <c r="BC17" s="205"/>
      <c r="BD17" s="205"/>
      <c r="BE17" s="205"/>
      <c r="BF17" s="205"/>
      <c r="BG17" s="205"/>
      <c r="BH17" s="205"/>
      <c r="BI17" s="205"/>
      <c r="BJ17" s="205"/>
      <c r="BK17" s="205"/>
    </row>
    <row r="18" spans="1:63" ht="15.75" thickBot="1" x14ac:dyDescent="0.3">
      <c r="A18" s="70" t="s">
        <v>216</v>
      </c>
      <c r="B18" s="71" t="s">
        <v>218</v>
      </c>
      <c r="C18" s="28"/>
      <c r="D18" s="15"/>
      <c r="E18" s="16">
        <f>IFERROR(VLOOKUP($B18,[2]NUM18!$H$3:$J$157,2,FALSE),0)</f>
        <v>2</v>
      </c>
      <c r="F18" s="16">
        <f>IFERROR(VLOOKUP($B18,[1]NUM18!$H$3:$J$174,2,FALSE),0)</f>
        <v>3</v>
      </c>
      <c r="G18" s="16"/>
      <c r="H18" s="15"/>
      <c r="I18" s="205"/>
      <c r="J18" s="205"/>
      <c r="K18" s="205"/>
      <c r="L18" s="205"/>
      <c r="M18" s="205"/>
      <c r="N18" s="205"/>
      <c r="O18" s="205"/>
      <c r="P18" s="205"/>
      <c r="Q18" s="205"/>
      <c r="R18" s="205"/>
      <c r="S18" s="205"/>
      <c r="T18" s="205"/>
      <c r="U18" s="205"/>
      <c r="V18" s="205"/>
      <c r="W18" s="205"/>
      <c r="X18" s="205"/>
      <c r="Y18" s="205"/>
      <c r="Z18" s="205"/>
      <c r="AA18" s="205"/>
      <c r="AB18" s="205"/>
      <c r="AC18" s="205"/>
      <c r="AD18" s="205"/>
      <c r="AE18" s="205"/>
      <c r="AF18" s="205"/>
      <c r="AG18" s="205"/>
      <c r="AH18" s="205"/>
      <c r="AI18" s="205"/>
      <c r="AJ18" s="205"/>
      <c r="AK18" s="205"/>
      <c r="AL18" s="205"/>
      <c r="AM18" s="205"/>
      <c r="AN18" s="205"/>
      <c r="AO18" s="205"/>
      <c r="AP18" s="205"/>
      <c r="AQ18" s="205"/>
      <c r="AR18" s="205"/>
      <c r="AS18" s="205"/>
      <c r="AT18" s="205"/>
      <c r="AU18" s="205"/>
      <c r="AV18" s="205"/>
      <c r="AW18" s="205"/>
      <c r="AX18" s="205"/>
      <c r="AY18" s="205"/>
      <c r="AZ18" s="205"/>
      <c r="BA18" s="205"/>
      <c r="BB18" s="205"/>
      <c r="BC18" s="205"/>
      <c r="BD18" s="205"/>
      <c r="BE18" s="205"/>
      <c r="BF18" s="205"/>
      <c r="BG18" s="205"/>
      <c r="BH18" s="205"/>
      <c r="BI18" s="205"/>
      <c r="BJ18" s="205"/>
      <c r="BK18" s="205"/>
    </row>
    <row r="19" spans="1:63" ht="15.75" thickBot="1" x14ac:dyDescent="0.3">
      <c r="A19" s="70" t="s">
        <v>216</v>
      </c>
      <c r="B19" s="71" t="s">
        <v>219</v>
      </c>
      <c r="C19" s="28"/>
      <c r="D19" s="15"/>
      <c r="E19" s="16">
        <f>IFERROR(VLOOKUP($B19,[2]NUM18!$H$3:$J$157,2,FALSE),0)</f>
        <v>2</v>
      </c>
      <c r="F19" s="16">
        <f>IFERROR(VLOOKUP($B19,[1]NUM18!$H$3:$J$174,2,FALSE),0)</f>
        <v>2</v>
      </c>
      <c r="G19" s="16"/>
      <c r="H19" s="15"/>
      <c r="I19" s="205"/>
      <c r="J19" s="205"/>
      <c r="K19" s="205"/>
      <c r="L19" s="205"/>
      <c r="M19" s="205"/>
      <c r="N19" s="205"/>
      <c r="O19" s="205"/>
      <c r="P19" s="205"/>
      <c r="Q19" s="205"/>
      <c r="R19" s="205"/>
      <c r="S19" s="205"/>
      <c r="T19" s="205"/>
      <c r="U19" s="205"/>
      <c r="V19" s="205"/>
      <c r="W19" s="205"/>
      <c r="X19" s="205"/>
      <c r="Y19" s="205"/>
      <c r="Z19" s="205"/>
      <c r="AA19" s="205"/>
      <c r="AB19" s="205"/>
      <c r="AC19" s="205"/>
      <c r="AD19" s="205"/>
      <c r="AE19" s="205"/>
      <c r="AF19" s="205"/>
      <c r="AG19" s="205"/>
      <c r="AH19" s="205"/>
      <c r="AI19" s="205"/>
      <c r="AJ19" s="205"/>
      <c r="AK19" s="205"/>
      <c r="AL19" s="205"/>
      <c r="AM19" s="205"/>
      <c r="AN19" s="205"/>
      <c r="AO19" s="205"/>
      <c r="AP19" s="205"/>
      <c r="AQ19" s="205"/>
      <c r="AR19" s="205"/>
      <c r="AS19" s="205"/>
      <c r="AT19" s="205"/>
      <c r="AU19" s="205"/>
      <c r="AV19" s="205"/>
      <c r="AW19" s="205"/>
      <c r="AX19" s="205"/>
      <c r="AY19" s="205"/>
      <c r="AZ19" s="205"/>
      <c r="BA19" s="205"/>
      <c r="BB19" s="205"/>
      <c r="BC19" s="205"/>
      <c r="BD19" s="205"/>
      <c r="BE19" s="205"/>
      <c r="BF19" s="205"/>
      <c r="BG19" s="205"/>
      <c r="BH19" s="205"/>
      <c r="BI19" s="205"/>
      <c r="BJ19" s="205"/>
      <c r="BK19" s="205"/>
    </row>
    <row r="20" spans="1:63" ht="15.75" thickBot="1" x14ac:dyDescent="0.3">
      <c r="A20" s="70" t="s">
        <v>216</v>
      </c>
      <c r="B20" s="71" t="s">
        <v>220</v>
      </c>
      <c r="C20" s="28"/>
      <c r="D20" s="15"/>
      <c r="E20" s="16">
        <f>IFERROR(VLOOKUP($B20,[2]NUM18!$H$3:$J$157,2,FALSE),0)</f>
        <v>2</v>
      </c>
      <c r="F20" s="16">
        <f>IFERROR(VLOOKUP($B20,[1]NUM18!$H$3:$J$174,2,FALSE),0)</f>
        <v>5</v>
      </c>
      <c r="G20" s="16"/>
      <c r="H20" s="15"/>
      <c r="I20" s="205"/>
      <c r="J20" s="205"/>
      <c r="K20" s="205"/>
      <c r="L20" s="205"/>
      <c r="M20" s="205"/>
      <c r="N20" s="205"/>
      <c r="O20" s="205"/>
      <c r="P20" s="205"/>
      <c r="Q20" s="205"/>
      <c r="R20" s="205"/>
      <c r="S20" s="205"/>
      <c r="T20" s="205"/>
      <c r="U20" s="205"/>
      <c r="V20" s="205"/>
      <c r="W20" s="205"/>
      <c r="X20" s="205"/>
      <c r="Y20" s="205"/>
      <c r="Z20" s="205"/>
      <c r="AA20" s="205"/>
      <c r="AB20" s="205"/>
      <c r="AC20" s="205"/>
      <c r="AD20" s="205"/>
      <c r="AE20" s="205"/>
      <c r="AF20" s="205"/>
      <c r="AG20" s="205"/>
      <c r="AH20" s="205"/>
      <c r="AI20" s="205"/>
      <c r="AJ20" s="205"/>
      <c r="AK20" s="205"/>
      <c r="AL20" s="205"/>
      <c r="AM20" s="205"/>
      <c r="AN20" s="205"/>
      <c r="AO20" s="205"/>
      <c r="AP20" s="205"/>
      <c r="AQ20" s="205"/>
      <c r="AR20" s="205"/>
      <c r="AS20" s="205"/>
      <c r="AT20" s="205"/>
      <c r="AU20" s="205"/>
      <c r="AV20" s="205"/>
      <c r="AW20" s="205"/>
      <c r="AX20" s="205"/>
      <c r="AY20" s="205"/>
      <c r="AZ20" s="205"/>
      <c r="BA20" s="205"/>
      <c r="BB20" s="205"/>
      <c r="BC20" s="205"/>
      <c r="BD20" s="205"/>
      <c r="BE20" s="205"/>
      <c r="BF20" s="205"/>
      <c r="BG20" s="205"/>
      <c r="BH20" s="205"/>
      <c r="BI20" s="205"/>
      <c r="BJ20" s="205"/>
      <c r="BK20" s="205"/>
    </row>
    <row r="21" spans="1:63" ht="15.75" thickBot="1" x14ac:dyDescent="0.3">
      <c r="A21" s="240" t="s">
        <v>221</v>
      </c>
      <c r="B21" s="241"/>
      <c r="C21" s="34">
        <f>+D21/Metas!V44</f>
        <v>1.0415364746073408</v>
      </c>
      <c r="D21" s="19">
        <f>+F21/H21</f>
        <v>9.9206349206349201E-2</v>
      </c>
      <c r="E21" s="185">
        <f>SUM(E17:E20)</f>
        <v>24</v>
      </c>
      <c r="F21" s="185">
        <f>SUM(F17:F20)</f>
        <v>25</v>
      </c>
      <c r="G21" s="16"/>
      <c r="H21" s="184">
        <v>252</v>
      </c>
      <c r="I21" s="205"/>
      <c r="J21" s="205"/>
      <c r="K21" s="205"/>
      <c r="L21" s="205"/>
      <c r="M21" s="205"/>
      <c r="N21" s="205"/>
      <c r="O21" s="205"/>
      <c r="P21" s="205"/>
      <c r="Q21" s="205"/>
      <c r="R21" s="205"/>
      <c r="S21" s="205"/>
      <c r="T21" s="205"/>
      <c r="U21" s="205"/>
      <c r="V21" s="205"/>
      <c r="W21" s="205"/>
      <c r="X21" s="205"/>
      <c r="Y21" s="205"/>
      <c r="Z21" s="205"/>
      <c r="AA21" s="205"/>
      <c r="AB21" s="205"/>
      <c r="AC21" s="205"/>
      <c r="AD21" s="205"/>
      <c r="AE21" s="205"/>
      <c r="AF21" s="205"/>
      <c r="AG21" s="205"/>
      <c r="AH21" s="205"/>
      <c r="AI21" s="205"/>
      <c r="AJ21" s="205"/>
      <c r="AK21" s="205"/>
      <c r="AL21" s="205"/>
      <c r="AM21" s="205"/>
      <c r="AN21" s="205"/>
      <c r="AO21" s="205"/>
      <c r="AP21" s="205"/>
      <c r="AQ21" s="205"/>
      <c r="AR21" s="205"/>
      <c r="AS21" s="205"/>
      <c r="AT21" s="205"/>
      <c r="AU21" s="205"/>
      <c r="AV21" s="205"/>
      <c r="AW21" s="205"/>
      <c r="AX21" s="205"/>
      <c r="AY21" s="205"/>
      <c r="AZ21" s="205"/>
      <c r="BA21" s="205"/>
      <c r="BB21" s="205"/>
      <c r="BC21" s="205"/>
      <c r="BD21" s="205"/>
      <c r="BE21" s="205"/>
      <c r="BF21" s="205"/>
      <c r="BG21" s="205"/>
      <c r="BH21" s="205"/>
      <c r="BI21" s="205"/>
      <c r="BJ21" s="205"/>
      <c r="BK21" s="205"/>
    </row>
    <row r="22" spans="1:63" s="205" customFormat="1" x14ac:dyDescent="0.25">
      <c r="B22" s="21" t="s">
        <v>209</v>
      </c>
      <c r="C22" s="206"/>
      <c r="D22" s="207"/>
      <c r="E22" s="208"/>
      <c r="F22" s="208"/>
      <c r="G22" s="208"/>
    </row>
    <row r="23" spans="1:63" s="205" customFormat="1" x14ac:dyDescent="0.25">
      <c r="C23" s="209"/>
      <c r="D23" s="210"/>
      <c r="E23" s="211"/>
    </row>
    <row r="24" spans="1:63" s="205" customFormat="1" x14ac:dyDescent="0.25">
      <c r="C24" s="57"/>
      <c r="E24" s="211"/>
    </row>
    <row r="25" spans="1:63" s="205" customFormat="1" x14ac:dyDescent="0.25">
      <c r="C25" s="57"/>
      <c r="E25" s="211"/>
    </row>
    <row r="26" spans="1:63" s="205" customFormat="1" x14ac:dyDescent="0.25">
      <c r="C26" s="57"/>
      <c r="E26" s="211"/>
    </row>
    <row r="27" spans="1:63" s="205" customFormat="1" x14ac:dyDescent="0.25">
      <c r="C27" s="57"/>
      <c r="E27" s="211"/>
    </row>
    <row r="28" spans="1:63" s="205" customFormat="1" x14ac:dyDescent="0.25">
      <c r="C28" s="57"/>
      <c r="E28" s="211"/>
    </row>
    <row r="29" spans="1:63" s="205" customFormat="1" x14ac:dyDescent="0.25">
      <c r="C29" s="57"/>
      <c r="E29" s="211"/>
    </row>
    <row r="30" spans="1:63" s="205" customFormat="1" x14ac:dyDescent="0.25">
      <c r="C30" s="57"/>
      <c r="E30" s="211"/>
    </row>
    <row r="31" spans="1:63" s="205" customFormat="1" x14ac:dyDescent="0.25">
      <c r="C31" s="57"/>
      <c r="E31" s="211"/>
    </row>
    <row r="32" spans="1:63" s="205" customFormat="1" x14ac:dyDescent="0.25">
      <c r="C32" s="57"/>
      <c r="E32" s="211"/>
    </row>
    <row r="33" spans="3:5" s="205" customFormat="1" x14ac:dyDescent="0.25">
      <c r="C33" s="57"/>
      <c r="E33" s="211"/>
    </row>
    <row r="34" spans="3:5" s="205" customFormat="1" x14ac:dyDescent="0.25">
      <c r="C34" s="57"/>
      <c r="E34" s="211"/>
    </row>
    <row r="35" spans="3:5" s="205" customFormat="1" x14ac:dyDescent="0.25">
      <c r="C35" s="57"/>
      <c r="E35" s="211"/>
    </row>
    <row r="36" spans="3:5" s="205" customFormat="1" x14ac:dyDescent="0.25">
      <c r="C36" s="57"/>
      <c r="E36" s="211"/>
    </row>
    <row r="37" spans="3:5" s="205" customFormat="1" x14ac:dyDescent="0.25">
      <c r="C37" s="57"/>
      <c r="E37" s="211"/>
    </row>
    <row r="38" spans="3:5" s="205" customFormat="1" x14ac:dyDescent="0.25">
      <c r="C38" s="57"/>
      <c r="E38" s="211"/>
    </row>
    <row r="39" spans="3:5" s="205" customFormat="1" x14ac:dyDescent="0.25">
      <c r="C39" s="57"/>
      <c r="E39" s="211"/>
    </row>
    <row r="40" spans="3:5" s="205" customFormat="1" x14ac:dyDescent="0.25">
      <c r="C40" s="57"/>
      <c r="E40" s="211"/>
    </row>
    <row r="41" spans="3:5" s="205" customFormat="1" x14ac:dyDescent="0.25">
      <c r="C41" s="57"/>
      <c r="E41" s="211"/>
    </row>
    <row r="42" spans="3:5" s="205" customFormat="1" x14ac:dyDescent="0.25">
      <c r="C42" s="57"/>
      <c r="E42" s="211"/>
    </row>
    <row r="43" spans="3:5" s="205" customFormat="1" x14ac:dyDescent="0.25">
      <c r="C43" s="57"/>
      <c r="E43" s="211"/>
    </row>
    <row r="44" spans="3:5" s="205" customFormat="1" x14ac:dyDescent="0.25">
      <c r="C44" s="57"/>
      <c r="E44" s="211"/>
    </row>
    <row r="45" spans="3:5" s="205" customFormat="1" x14ac:dyDescent="0.25">
      <c r="C45" s="57"/>
      <c r="E45" s="211"/>
    </row>
    <row r="46" spans="3:5" s="205" customFormat="1" x14ac:dyDescent="0.25">
      <c r="C46" s="57"/>
      <c r="E46" s="211"/>
    </row>
    <row r="47" spans="3:5" s="205" customFormat="1" x14ac:dyDescent="0.25">
      <c r="C47" s="57"/>
      <c r="E47" s="211"/>
    </row>
    <row r="48" spans="3:5" s="205" customFormat="1" x14ac:dyDescent="0.25">
      <c r="C48" s="57"/>
      <c r="E48" s="211"/>
    </row>
    <row r="49" spans="3:5" s="205" customFormat="1" x14ac:dyDescent="0.25">
      <c r="C49" s="57"/>
      <c r="E49" s="211"/>
    </row>
    <row r="50" spans="3:5" s="205" customFormat="1" x14ac:dyDescent="0.25">
      <c r="C50" s="57"/>
      <c r="E50" s="211"/>
    </row>
    <row r="51" spans="3:5" s="205" customFormat="1" x14ac:dyDescent="0.25">
      <c r="C51" s="57"/>
      <c r="E51" s="211"/>
    </row>
    <row r="52" spans="3:5" s="205" customFormat="1" x14ac:dyDescent="0.25">
      <c r="C52" s="57"/>
      <c r="E52" s="211"/>
    </row>
    <row r="53" spans="3:5" s="205" customFormat="1" x14ac:dyDescent="0.25">
      <c r="C53" s="57"/>
      <c r="E53" s="211"/>
    </row>
    <row r="54" spans="3:5" s="205" customFormat="1" x14ac:dyDescent="0.25">
      <c r="C54" s="57"/>
      <c r="E54" s="211"/>
    </row>
    <row r="55" spans="3:5" s="205" customFormat="1" x14ac:dyDescent="0.25">
      <c r="C55" s="57"/>
      <c r="E55" s="211"/>
    </row>
    <row r="56" spans="3:5" s="205" customFormat="1" x14ac:dyDescent="0.25">
      <c r="C56" s="57"/>
      <c r="E56" s="211"/>
    </row>
    <row r="57" spans="3:5" s="205" customFormat="1" x14ac:dyDescent="0.25">
      <c r="C57" s="57"/>
      <c r="E57" s="211"/>
    </row>
  </sheetData>
  <mergeCells count="11">
    <mergeCell ref="D1:D10"/>
    <mergeCell ref="E1:H1"/>
    <mergeCell ref="E2:G9"/>
    <mergeCell ref="H2:H9"/>
    <mergeCell ref="E10:G10"/>
    <mergeCell ref="H10:H11"/>
    <mergeCell ref="A16:B16"/>
    <mergeCell ref="A21:B21"/>
    <mergeCell ref="A1:A10"/>
    <mergeCell ref="B1:B10"/>
    <mergeCell ref="C1:C11"/>
  </mergeCells>
  <pageMargins left="0.7" right="0.7" top="0.75" bottom="0.75" header="0.3" footer="0.3"/>
  <pageSetup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O23"/>
  <sheetViews>
    <sheetView zoomScale="90" zoomScaleNormal="90" workbookViewId="0">
      <pane xSplit="2" ySplit="11" topLeftCell="C12" activePane="bottomRight" state="frozen"/>
      <selection activeCell="E22" sqref="E22:G22"/>
      <selection pane="topRight" activeCell="E22" sqref="E22:G22"/>
      <selection pane="bottomLeft" activeCell="E22" sqref="E22:G22"/>
      <selection pane="bottomRight" activeCell="C12" sqref="C12"/>
    </sheetView>
  </sheetViews>
  <sheetFormatPr baseColWidth="10" defaultRowHeight="14.25" x14ac:dyDescent="0.2"/>
  <cols>
    <col min="1" max="1" width="20.28515625" style="27" bestFit="1" customWidth="1"/>
    <col min="2" max="2" width="36.7109375" style="27" bestFit="1" customWidth="1"/>
    <col min="3" max="3" width="14.42578125" style="57" customWidth="1"/>
    <col min="4" max="4" width="21.7109375" style="31" customWidth="1"/>
    <col min="5" max="10" width="11.140625" style="47" customWidth="1"/>
    <col min="11" max="11" width="23" style="47" customWidth="1"/>
    <col min="12" max="15" width="11.42578125" style="47"/>
    <col min="16" max="16384" width="11.42578125" style="31"/>
  </cols>
  <sheetData>
    <row r="1" spans="1:15" s="23" customFormat="1" ht="73.5" customHeight="1" thickTop="1" thickBot="1" x14ac:dyDescent="0.25">
      <c r="A1" s="266" t="s">
        <v>0</v>
      </c>
      <c r="B1" s="246" t="s">
        <v>61</v>
      </c>
      <c r="C1" s="246" t="s">
        <v>62</v>
      </c>
      <c r="D1" s="270" t="s">
        <v>63</v>
      </c>
      <c r="E1" s="372" t="s">
        <v>134</v>
      </c>
      <c r="F1" s="373"/>
      <c r="G1" s="373"/>
      <c r="H1" s="373"/>
      <c r="I1" s="373"/>
      <c r="J1" s="373"/>
      <c r="K1" s="374"/>
      <c r="L1" s="117"/>
      <c r="M1" s="117"/>
      <c r="N1" s="117"/>
      <c r="O1" s="117"/>
    </row>
    <row r="2" spans="1:15" s="23" customFormat="1" ht="15" customHeight="1" thickTop="1" x14ac:dyDescent="0.2">
      <c r="A2" s="267"/>
      <c r="B2" s="269"/>
      <c r="C2" s="247"/>
      <c r="D2" s="271"/>
      <c r="E2" s="339" t="s">
        <v>65</v>
      </c>
      <c r="F2" s="340"/>
      <c r="G2" s="340"/>
      <c r="H2" s="340"/>
      <c r="I2" s="340"/>
      <c r="J2" s="341"/>
      <c r="K2" s="353" t="s">
        <v>66</v>
      </c>
      <c r="L2" s="117"/>
      <c r="M2" s="117"/>
      <c r="N2" s="117"/>
      <c r="O2" s="117"/>
    </row>
    <row r="3" spans="1:15" s="23" customFormat="1" ht="15" customHeight="1" x14ac:dyDescent="0.2">
      <c r="A3" s="267"/>
      <c r="B3" s="269"/>
      <c r="C3" s="247"/>
      <c r="D3" s="271"/>
      <c r="E3" s="342"/>
      <c r="F3" s="278"/>
      <c r="G3" s="278"/>
      <c r="H3" s="278"/>
      <c r="I3" s="278"/>
      <c r="J3" s="343"/>
      <c r="K3" s="354"/>
      <c r="L3" s="117"/>
      <c r="M3" s="117"/>
      <c r="N3" s="117"/>
      <c r="O3" s="117"/>
    </row>
    <row r="4" spans="1:15" s="23" customFormat="1" ht="15" customHeight="1" x14ac:dyDescent="0.2">
      <c r="A4" s="267"/>
      <c r="B4" s="269"/>
      <c r="C4" s="247"/>
      <c r="D4" s="271"/>
      <c r="E4" s="342"/>
      <c r="F4" s="278"/>
      <c r="G4" s="278"/>
      <c r="H4" s="278"/>
      <c r="I4" s="278"/>
      <c r="J4" s="343"/>
      <c r="K4" s="354"/>
      <c r="L4" s="117"/>
      <c r="M4" s="117"/>
      <c r="N4" s="117"/>
      <c r="O4" s="117"/>
    </row>
    <row r="5" spans="1:15" s="23" customFormat="1" ht="15" customHeight="1" x14ac:dyDescent="0.2">
      <c r="A5" s="267"/>
      <c r="B5" s="269"/>
      <c r="C5" s="247"/>
      <c r="D5" s="271"/>
      <c r="E5" s="342"/>
      <c r="F5" s="278"/>
      <c r="G5" s="278"/>
      <c r="H5" s="278"/>
      <c r="I5" s="278"/>
      <c r="J5" s="343"/>
      <c r="K5" s="354"/>
      <c r="L5" s="117"/>
      <c r="M5" s="117"/>
      <c r="N5" s="117"/>
      <c r="O5" s="117"/>
    </row>
    <row r="6" spans="1:15" s="23" customFormat="1" ht="15" customHeight="1" x14ac:dyDescent="0.2">
      <c r="A6" s="267"/>
      <c r="B6" s="269"/>
      <c r="C6" s="247"/>
      <c r="D6" s="271"/>
      <c r="E6" s="342"/>
      <c r="F6" s="278"/>
      <c r="G6" s="278"/>
      <c r="H6" s="278"/>
      <c r="I6" s="278"/>
      <c r="J6" s="343"/>
      <c r="K6" s="354"/>
      <c r="L6" s="117"/>
      <c r="M6" s="117"/>
      <c r="N6" s="117"/>
      <c r="O6" s="117"/>
    </row>
    <row r="7" spans="1:15" s="23" customFormat="1" ht="15" customHeight="1" x14ac:dyDescent="0.2">
      <c r="A7" s="267"/>
      <c r="B7" s="269"/>
      <c r="C7" s="247"/>
      <c r="D7" s="271"/>
      <c r="E7" s="342"/>
      <c r="F7" s="278"/>
      <c r="G7" s="278"/>
      <c r="H7" s="278"/>
      <c r="I7" s="278"/>
      <c r="J7" s="343"/>
      <c r="K7" s="354"/>
      <c r="L7" s="117"/>
      <c r="M7" s="117"/>
      <c r="N7" s="117"/>
      <c r="O7" s="117"/>
    </row>
    <row r="8" spans="1:15" s="23" customFormat="1" ht="15" customHeight="1" x14ac:dyDescent="0.2">
      <c r="A8" s="267"/>
      <c r="B8" s="269"/>
      <c r="C8" s="247"/>
      <c r="D8" s="271"/>
      <c r="E8" s="342"/>
      <c r="F8" s="278"/>
      <c r="G8" s="278"/>
      <c r="H8" s="278"/>
      <c r="I8" s="278"/>
      <c r="J8" s="343"/>
      <c r="K8" s="354"/>
      <c r="L8" s="117"/>
      <c r="M8" s="117"/>
      <c r="N8" s="117"/>
      <c r="O8" s="117"/>
    </row>
    <row r="9" spans="1:15" s="23" customFormat="1" ht="15.75" customHeight="1" thickBot="1" x14ac:dyDescent="0.25">
      <c r="A9" s="267"/>
      <c r="B9" s="269"/>
      <c r="C9" s="247"/>
      <c r="D9" s="271"/>
      <c r="E9" s="344"/>
      <c r="F9" s="345"/>
      <c r="G9" s="345"/>
      <c r="H9" s="345"/>
      <c r="I9" s="345"/>
      <c r="J9" s="346"/>
      <c r="K9" s="355"/>
      <c r="L9" s="117"/>
      <c r="M9" s="117"/>
      <c r="N9" s="117"/>
      <c r="O9" s="117"/>
    </row>
    <row r="10" spans="1:15" s="23" customFormat="1" ht="57.75" customHeight="1" thickTop="1" thickBot="1" x14ac:dyDescent="0.25">
      <c r="A10" s="268"/>
      <c r="B10" s="248"/>
      <c r="C10" s="247"/>
      <c r="D10" s="272"/>
      <c r="E10" s="347" t="s">
        <v>135</v>
      </c>
      <c r="F10" s="349"/>
      <c r="G10" s="347" t="s">
        <v>136</v>
      </c>
      <c r="H10" s="349"/>
      <c r="I10" s="347" t="s">
        <v>137</v>
      </c>
      <c r="J10" s="349"/>
      <c r="K10" s="370" t="s">
        <v>138</v>
      </c>
      <c r="L10" s="117"/>
      <c r="M10" s="117"/>
      <c r="N10" s="117"/>
      <c r="O10" s="117"/>
    </row>
    <row r="11" spans="1:15" s="23" customFormat="1" ht="15" thickBot="1" x14ac:dyDescent="0.25">
      <c r="A11" s="24"/>
      <c r="B11" s="24"/>
      <c r="C11" s="248"/>
      <c r="D11" s="25" t="s">
        <v>68</v>
      </c>
      <c r="E11" s="26" t="s">
        <v>69</v>
      </c>
      <c r="F11" s="48" t="s">
        <v>70</v>
      </c>
      <c r="G11" s="26" t="s">
        <v>69</v>
      </c>
      <c r="H11" s="48" t="s">
        <v>70</v>
      </c>
      <c r="I11" s="26" t="s">
        <v>69</v>
      </c>
      <c r="J11" s="48" t="s">
        <v>70</v>
      </c>
      <c r="K11" s="371"/>
      <c r="L11" s="117"/>
      <c r="M11" s="117"/>
      <c r="N11" s="117"/>
      <c r="O11" s="117"/>
    </row>
    <row r="12" spans="1:15" s="47" customFormat="1" ht="15" thickBot="1" x14ac:dyDescent="0.25">
      <c r="A12" s="70" t="s">
        <v>210</v>
      </c>
      <c r="B12" s="71" t="s">
        <v>211</v>
      </c>
      <c r="C12" s="33"/>
      <c r="D12" s="28"/>
      <c r="E12" s="118">
        <f t="shared" ref="E12:F15" si="0">+G12+I12</f>
        <v>25</v>
      </c>
      <c r="F12" s="118">
        <f t="shared" si="0"/>
        <v>0</v>
      </c>
      <c r="G12" s="16">
        <f>IFERROR(VLOOKUP($B12,[1]NUM19!$H$3:$I$174,2,FALSE),0)</f>
        <v>22</v>
      </c>
      <c r="H12" s="119"/>
      <c r="I12" s="16">
        <f>IFERROR(VLOOKUP($B12,[1]NUM19!$T$3:$V$146,2,FALSE),0)</f>
        <v>3</v>
      </c>
      <c r="J12" s="119"/>
    </row>
    <row r="13" spans="1:15" s="47" customFormat="1" ht="15" thickBot="1" x14ac:dyDescent="0.25">
      <c r="A13" s="70" t="s">
        <v>210</v>
      </c>
      <c r="B13" s="71" t="s">
        <v>212</v>
      </c>
      <c r="C13" s="28"/>
      <c r="D13" s="28"/>
      <c r="E13" s="118">
        <f t="shared" si="0"/>
        <v>32</v>
      </c>
      <c r="F13" s="118">
        <f t="shared" si="0"/>
        <v>0</v>
      </c>
      <c r="G13" s="119">
        <f>IFERROR(VLOOKUP($B13,[1]NUM19!$H$3:$I$174,2,FALSE),0)</f>
        <v>29</v>
      </c>
      <c r="H13" s="119"/>
      <c r="I13" s="119">
        <f>IFERROR(VLOOKUP($B13,[1]NUM19!$T$3:$V$146,2,FALSE),0)</f>
        <v>3</v>
      </c>
      <c r="J13" s="119"/>
    </row>
    <row r="14" spans="1:15" s="47" customFormat="1" ht="15" thickBot="1" x14ac:dyDescent="0.25">
      <c r="A14" s="70" t="s">
        <v>210</v>
      </c>
      <c r="B14" s="71" t="s">
        <v>213</v>
      </c>
      <c r="C14" s="28"/>
      <c r="D14" s="28"/>
      <c r="E14" s="118">
        <f t="shared" si="0"/>
        <v>16</v>
      </c>
      <c r="F14" s="118">
        <f t="shared" si="0"/>
        <v>0</v>
      </c>
      <c r="G14" s="119">
        <f>IFERROR(VLOOKUP($B14,[1]NUM19!$H$3:$I$174,2,FALSE),0)</f>
        <v>13</v>
      </c>
      <c r="H14" s="119"/>
      <c r="I14" s="119">
        <f>IFERROR(VLOOKUP($B14,[1]NUM19!$T$3:$V$146,2,FALSE),0)</f>
        <v>3</v>
      </c>
      <c r="J14" s="119"/>
    </row>
    <row r="15" spans="1:15" s="47" customFormat="1" ht="15" thickBot="1" x14ac:dyDescent="0.25">
      <c r="A15" s="70" t="s">
        <v>210</v>
      </c>
      <c r="B15" s="71" t="s">
        <v>214</v>
      </c>
      <c r="C15" s="28"/>
      <c r="D15" s="28"/>
      <c r="E15" s="118">
        <f>+G15+I15</f>
        <v>7</v>
      </c>
      <c r="F15" s="118">
        <f t="shared" si="0"/>
        <v>0</v>
      </c>
      <c r="G15" s="119">
        <f>IFERROR(VLOOKUP($B15,[1]NUM19!$H$3:$I$174,2,FALSE),0)</f>
        <v>6</v>
      </c>
      <c r="H15" s="119"/>
      <c r="I15" s="119">
        <f>IFERROR(VLOOKUP($B15,[1]NUM19!$T$3:$V$146,2,FALSE),0)</f>
        <v>1</v>
      </c>
      <c r="J15" s="119"/>
    </row>
    <row r="16" spans="1:15" s="47" customFormat="1" ht="15" thickBot="1" x14ac:dyDescent="0.25">
      <c r="A16" s="240" t="s">
        <v>215</v>
      </c>
      <c r="B16" s="241"/>
      <c r="C16" s="34">
        <f>+D16/Metas!W45</f>
        <v>0.66098877310568882</v>
      </c>
      <c r="D16" s="35">
        <f>+E16/K16</f>
        <v>0.12578616352201258</v>
      </c>
      <c r="E16" s="37">
        <f t="shared" ref="E16:J16" si="1">SUM(E12:E15)</f>
        <v>80</v>
      </c>
      <c r="F16" s="37">
        <f t="shared" si="1"/>
        <v>0</v>
      </c>
      <c r="G16" s="37">
        <f t="shared" si="1"/>
        <v>70</v>
      </c>
      <c r="H16" s="37">
        <f t="shared" si="1"/>
        <v>0</v>
      </c>
      <c r="I16" s="37">
        <f t="shared" si="1"/>
        <v>10</v>
      </c>
      <c r="J16" s="37">
        <f t="shared" si="1"/>
        <v>0</v>
      </c>
      <c r="K16" s="37">
        <v>636</v>
      </c>
    </row>
    <row r="17" spans="1:11" s="47" customFormat="1" ht="15" thickBot="1" x14ac:dyDescent="0.25">
      <c r="A17" s="70" t="s">
        <v>216</v>
      </c>
      <c r="B17" s="71" t="s">
        <v>217</v>
      </c>
      <c r="C17" s="28"/>
      <c r="D17" s="28"/>
      <c r="E17" s="118">
        <f>+G17+I17</f>
        <v>56</v>
      </c>
      <c r="F17" s="95">
        <f t="shared" ref="F17:F19" si="2">+H17+J17</f>
        <v>0</v>
      </c>
      <c r="G17" s="119">
        <f>IFERROR(VLOOKUP($B17,[1]NUM19!$H$3:$I$174,2,FALSE),0)</f>
        <v>48</v>
      </c>
      <c r="H17" s="120"/>
      <c r="I17" s="119">
        <f>IFERROR(VLOOKUP($B17,[1]NUM19!$T$3:$V$146,2,FALSE),0)</f>
        <v>8</v>
      </c>
      <c r="J17" s="120"/>
    </row>
    <row r="18" spans="1:11" s="47" customFormat="1" ht="15" thickBot="1" x14ac:dyDescent="0.25">
      <c r="A18" s="70" t="s">
        <v>216</v>
      </c>
      <c r="B18" s="71" t="s">
        <v>218</v>
      </c>
      <c r="C18" s="28"/>
      <c r="D18" s="28"/>
      <c r="E18" s="118">
        <f>+G18+I18</f>
        <v>18</v>
      </c>
      <c r="F18" s="95">
        <f t="shared" si="2"/>
        <v>0</v>
      </c>
      <c r="G18" s="119">
        <f>IFERROR(VLOOKUP($B18,[1]NUM19!$H$3:$I$174,2,FALSE),0)</f>
        <v>18</v>
      </c>
      <c r="H18" s="120"/>
      <c r="I18" s="119">
        <f>IFERROR(VLOOKUP($B18,[1]NUM19!$T$3:$V$146,2,FALSE),0)</f>
        <v>0</v>
      </c>
      <c r="J18" s="120"/>
    </row>
    <row r="19" spans="1:11" s="47" customFormat="1" ht="15" thickBot="1" x14ac:dyDescent="0.25">
      <c r="A19" s="70" t="s">
        <v>216</v>
      </c>
      <c r="B19" s="71" t="s">
        <v>219</v>
      </c>
      <c r="C19" s="28"/>
      <c r="D19" s="28"/>
      <c r="E19" s="118">
        <f>+G19+I19</f>
        <v>3</v>
      </c>
      <c r="F19" s="95">
        <f t="shared" si="2"/>
        <v>0</v>
      </c>
      <c r="G19" s="119">
        <f>IFERROR(VLOOKUP($B19,[1]NUM19!$H$3:$I$174,2,FALSE),0)</f>
        <v>3</v>
      </c>
      <c r="H19" s="120"/>
      <c r="I19" s="119">
        <f>IFERROR(VLOOKUP($B19,[1]NUM19!$T$3:$V$146,2,FALSE),0)</f>
        <v>0</v>
      </c>
      <c r="J19" s="120"/>
    </row>
    <row r="20" spans="1:11" s="47" customFormat="1" ht="15" thickBot="1" x14ac:dyDescent="0.25">
      <c r="A20" s="70" t="s">
        <v>216</v>
      </c>
      <c r="B20" s="71" t="s">
        <v>220</v>
      </c>
      <c r="C20" s="28"/>
      <c r="D20" s="28"/>
      <c r="E20" s="118"/>
      <c r="F20" s="95"/>
      <c r="G20" s="119">
        <f>IFERROR(VLOOKUP($B20,[1]NUM19!$H$3:$I$174,2,FALSE),0)</f>
        <v>16</v>
      </c>
      <c r="H20" s="120"/>
      <c r="I20" s="119">
        <f>IFERROR(VLOOKUP($B20,[1]NUM19!$T$3:$V$146,2,FALSE),0)</f>
        <v>6</v>
      </c>
      <c r="J20" s="120"/>
    </row>
    <row r="21" spans="1:11" s="47" customFormat="1" ht="15" thickBot="1" x14ac:dyDescent="0.25">
      <c r="A21" s="240" t="s">
        <v>221</v>
      </c>
      <c r="B21" s="241"/>
      <c r="C21" s="34">
        <f>+D21/Metas!W44</f>
        <v>0.56626474126849191</v>
      </c>
      <c r="D21" s="35">
        <f>+E21/K21</f>
        <v>0.16523605150214593</v>
      </c>
      <c r="E21" s="37">
        <f>SUM(E17:E20)</f>
        <v>77</v>
      </c>
      <c r="F21" s="37">
        <f t="shared" ref="F21:J21" si="3">SUM(F17:F20)</f>
        <v>0</v>
      </c>
      <c r="G21" s="37">
        <f t="shared" si="3"/>
        <v>85</v>
      </c>
      <c r="H21" s="37">
        <f t="shared" si="3"/>
        <v>0</v>
      </c>
      <c r="I21" s="37">
        <f t="shared" si="3"/>
        <v>14</v>
      </c>
      <c r="J21" s="37">
        <f t="shared" si="3"/>
        <v>0</v>
      </c>
      <c r="K21" s="37">
        <v>466</v>
      </c>
    </row>
    <row r="22" spans="1:11" s="47" customFormat="1" x14ac:dyDescent="0.2">
      <c r="A22" s="27"/>
      <c r="B22" s="41" t="s">
        <v>209</v>
      </c>
      <c r="C22" s="206"/>
      <c r="D22" s="43"/>
      <c r="E22" s="47">
        <f>+E21+E16</f>
        <v>157</v>
      </c>
      <c r="F22" s="47">
        <f t="shared" ref="F22:J22" si="4">+F21+F16</f>
        <v>0</v>
      </c>
      <c r="G22" s="47">
        <f t="shared" si="4"/>
        <v>155</v>
      </c>
      <c r="H22" s="47">
        <f t="shared" si="4"/>
        <v>0</v>
      </c>
      <c r="I22" s="47">
        <f t="shared" si="4"/>
        <v>24</v>
      </c>
      <c r="J22" s="47">
        <f t="shared" si="4"/>
        <v>0</v>
      </c>
    </row>
    <row r="23" spans="1:11" s="47" customFormat="1" x14ac:dyDescent="0.2">
      <c r="A23" s="27"/>
      <c r="B23" s="27"/>
      <c r="C23" s="209"/>
      <c r="D23" s="46"/>
    </row>
  </sheetData>
  <mergeCells count="13">
    <mergeCell ref="K10:K11"/>
    <mergeCell ref="A16:B16"/>
    <mergeCell ref="A21:B21"/>
    <mergeCell ref="A1:A10"/>
    <mergeCell ref="B1:B10"/>
    <mergeCell ref="C1:C11"/>
    <mergeCell ref="D1:D10"/>
    <mergeCell ref="E1:K1"/>
    <mergeCell ref="E2:J9"/>
    <mergeCell ref="K2:K9"/>
    <mergeCell ref="E10:F10"/>
    <mergeCell ref="G10:H10"/>
    <mergeCell ref="I10:J10"/>
  </mergeCells>
  <pageMargins left="0.7" right="0.7" top="0.75" bottom="0.75" header="0.3" footer="0.3"/>
  <pageSetup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K23"/>
  <sheetViews>
    <sheetView zoomScale="90" zoomScaleNormal="90" workbookViewId="0">
      <pane xSplit="2" ySplit="11" topLeftCell="C12" activePane="bottomRight" state="frozen"/>
      <selection activeCell="E22" sqref="E22:G22"/>
      <selection pane="topRight" activeCell="E22" sqref="E22:G22"/>
      <selection pane="bottomLeft" activeCell="E22" sqref="E22:G22"/>
      <selection pane="bottomRight" activeCell="C12" sqref="C12"/>
    </sheetView>
  </sheetViews>
  <sheetFormatPr baseColWidth="10" defaultRowHeight="14.25" x14ac:dyDescent="0.2"/>
  <cols>
    <col min="1" max="1" width="20.28515625" style="27" bestFit="1" customWidth="1"/>
    <col min="2" max="2" width="36.7109375" style="27" bestFit="1" customWidth="1"/>
    <col min="3" max="3" width="14.42578125" style="57" customWidth="1"/>
    <col min="4" max="4" width="13.42578125" style="31" bestFit="1" customWidth="1"/>
    <col min="5" max="10" width="11.140625" style="47" customWidth="1"/>
    <col min="11" max="11" width="40" style="47" customWidth="1"/>
    <col min="12" max="16384" width="11.42578125" style="31"/>
  </cols>
  <sheetData>
    <row r="1" spans="1:11" s="23" customFormat="1" ht="73.5" customHeight="1" thickTop="1" thickBot="1" x14ac:dyDescent="0.25">
      <c r="A1" s="266" t="s">
        <v>0</v>
      </c>
      <c r="B1" s="246" t="s">
        <v>61</v>
      </c>
      <c r="C1" s="246" t="s">
        <v>62</v>
      </c>
      <c r="D1" s="270" t="s">
        <v>63</v>
      </c>
      <c r="E1" s="372" t="s">
        <v>139</v>
      </c>
      <c r="F1" s="373"/>
      <c r="G1" s="373"/>
      <c r="H1" s="373"/>
      <c r="I1" s="373"/>
      <c r="J1" s="373"/>
      <c r="K1" s="374"/>
    </row>
    <row r="2" spans="1:11" s="23" customFormat="1" ht="15" customHeight="1" thickTop="1" x14ac:dyDescent="0.2">
      <c r="A2" s="267"/>
      <c r="B2" s="269"/>
      <c r="C2" s="247"/>
      <c r="D2" s="271"/>
      <c r="E2" s="339" t="s">
        <v>65</v>
      </c>
      <c r="F2" s="340"/>
      <c r="G2" s="340"/>
      <c r="H2" s="340"/>
      <c r="I2" s="340"/>
      <c r="J2" s="341"/>
      <c r="K2" s="353" t="s">
        <v>66</v>
      </c>
    </row>
    <row r="3" spans="1:11" s="23" customFormat="1" ht="15" customHeight="1" x14ac:dyDescent="0.2">
      <c r="A3" s="267"/>
      <c r="B3" s="269"/>
      <c r="C3" s="247"/>
      <c r="D3" s="271"/>
      <c r="E3" s="342"/>
      <c r="F3" s="278"/>
      <c r="G3" s="278"/>
      <c r="H3" s="278"/>
      <c r="I3" s="278"/>
      <c r="J3" s="343"/>
      <c r="K3" s="354"/>
    </row>
    <row r="4" spans="1:11" s="23" customFormat="1" ht="15" customHeight="1" x14ac:dyDescent="0.2">
      <c r="A4" s="267"/>
      <c r="B4" s="269"/>
      <c r="C4" s="247"/>
      <c r="D4" s="271"/>
      <c r="E4" s="342"/>
      <c r="F4" s="278"/>
      <c r="G4" s="278"/>
      <c r="H4" s="278"/>
      <c r="I4" s="278"/>
      <c r="J4" s="343"/>
      <c r="K4" s="354"/>
    </row>
    <row r="5" spans="1:11" s="23" customFormat="1" ht="15" customHeight="1" x14ac:dyDescent="0.2">
      <c r="A5" s="267"/>
      <c r="B5" s="269"/>
      <c r="C5" s="247"/>
      <c r="D5" s="271"/>
      <c r="E5" s="342"/>
      <c r="F5" s="278"/>
      <c r="G5" s="278"/>
      <c r="H5" s="278"/>
      <c r="I5" s="278"/>
      <c r="J5" s="343"/>
      <c r="K5" s="354"/>
    </row>
    <row r="6" spans="1:11" s="23" customFormat="1" ht="15" customHeight="1" x14ac:dyDescent="0.2">
      <c r="A6" s="267"/>
      <c r="B6" s="269"/>
      <c r="C6" s="247"/>
      <c r="D6" s="271"/>
      <c r="E6" s="342"/>
      <c r="F6" s="278"/>
      <c r="G6" s="278"/>
      <c r="H6" s="278"/>
      <c r="I6" s="278"/>
      <c r="J6" s="343"/>
      <c r="K6" s="354"/>
    </row>
    <row r="7" spans="1:11" s="23" customFormat="1" ht="15" customHeight="1" x14ac:dyDescent="0.2">
      <c r="A7" s="267"/>
      <c r="B7" s="269"/>
      <c r="C7" s="247"/>
      <c r="D7" s="271"/>
      <c r="E7" s="342"/>
      <c r="F7" s="278"/>
      <c r="G7" s="278"/>
      <c r="H7" s="278"/>
      <c r="I7" s="278"/>
      <c r="J7" s="343"/>
      <c r="K7" s="354"/>
    </row>
    <row r="8" spans="1:11" s="23" customFormat="1" ht="15" customHeight="1" x14ac:dyDescent="0.2">
      <c r="A8" s="267"/>
      <c r="B8" s="269"/>
      <c r="C8" s="247"/>
      <c r="D8" s="271"/>
      <c r="E8" s="342"/>
      <c r="F8" s="278"/>
      <c r="G8" s="278"/>
      <c r="H8" s="278"/>
      <c r="I8" s="278"/>
      <c r="J8" s="343"/>
      <c r="K8" s="354"/>
    </row>
    <row r="9" spans="1:11" s="23" customFormat="1" ht="15.75" customHeight="1" thickBot="1" x14ac:dyDescent="0.25">
      <c r="A9" s="267"/>
      <c r="B9" s="269"/>
      <c r="C9" s="247"/>
      <c r="D9" s="271"/>
      <c r="E9" s="344"/>
      <c r="F9" s="345"/>
      <c r="G9" s="345"/>
      <c r="H9" s="345"/>
      <c r="I9" s="345"/>
      <c r="J9" s="346"/>
      <c r="K9" s="355"/>
    </row>
    <row r="10" spans="1:11" s="23" customFormat="1" ht="57.75" customHeight="1" thickTop="1" thickBot="1" x14ac:dyDescent="0.25">
      <c r="A10" s="268"/>
      <c r="B10" s="248"/>
      <c r="C10" s="247"/>
      <c r="D10" s="272"/>
      <c r="E10" s="347" t="s">
        <v>140</v>
      </c>
      <c r="F10" s="349"/>
      <c r="G10" s="347" t="s">
        <v>141</v>
      </c>
      <c r="H10" s="349"/>
      <c r="I10" s="347" t="s">
        <v>142</v>
      </c>
      <c r="J10" s="349"/>
      <c r="K10" s="356" t="s">
        <v>143</v>
      </c>
    </row>
    <row r="11" spans="1:11" s="23" customFormat="1" ht="15" thickBot="1" x14ac:dyDescent="0.25">
      <c r="A11" s="24"/>
      <c r="B11" s="24"/>
      <c r="C11" s="248"/>
      <c r="D11" s="25" t="s">
        <v>68</v>
      </c>
      <c r="E11" s="26" t="s">
        <v>69</v>
      </c>
      <c r="F11" s="48" t="s">
        <v>70</v>
      </c>
      <c r="G11" s="26" t="s">
        <v>69</v>
      </c>
      <c r="H11" s="48" t="s">
        <v>70</v>
      </c>
      <c r="I11" s="26" t="s">
        <v>69</v>
      </c>
      <c r="J11" s="48" t="s">
        <v>70</v>
      </c>
      <c r="K11" s="352"/>
    </row>
    <row r="12" spans="1:11" ht="15" thickBot="1" x14ac:dyDescent="0.25">
      <c r="A12" s="70" t="s">
        <v>210</v>
      </c>
      <c r="B12" s="71" t="s">
        <v>211</v>
      </c>
      <c r="C12" s="33"/>
      <c r="D12" s="28"/>
      <c r="E12" s="118">
        <f t="shared" ref="E12:F14" si="0">+G12+I12</f>
        <v>64</v>
      </c>
      <c r="F12" s="118">
        <f t="shared" si="0"/>
        <v>0</v>
      </c>
      <c r="G12" s="119">
        <f>IFERROR(VLOOKUP($B12,[1]NUM20!$H$3:$J$174,2,FALSE),0)</f>
        <v>61</v>
      </c>
      <c r="H12" s="119"/>
      <c r="I12" s="119">
        <f>IFERROR(VLOOKUP($B12,[1]NUM20!$V$3:$X$163,2,FALSE),0)</f>
        <v>3</v>
      </c>
      <c r="J12" s="119"/>
    </row>
    <row r="13" spans="1:11" ht="15" thickBot="1" x14ac:dyDescent="0.25">
      <c r="A13" s="70" t="s">
        <v>210</v>
      </c>
      <c r="B13" s="71" t="s">
        <v>212</v>
      </c>
      <c r="C13" s="28"/>
      <c r="D13" s="28"/>
      <c r="E13" s="118">
        <f t="shared" si="0"/>
        <v>76</v>
      </c>
      <c r="F13" s="118">
        <f t="shared" si="0"/>
        <v>0</v>
      </c>
      <c r="G13" s="119">
        <f>IFERROR(VLOOKUP($B13,[1]NUM20!$H$3:$J$174,2,FALSE),0)</f>
        <v>69</v>
      </c>
      <c r="H13" s="119"/>
      <c r="I13" s="119">
        <f>IFERROR(VLOOKUP($B13,[1]NUM20!$V$3:$X$163,2,FALSE),0)</f>
        <v>7</v>
      </c>
      <c r="J13" s="119"/>
    </row>
    <row r="14" spans="1:11" ht="15" thickBot="1" x14ac:dyDescent="0.25">
      <c r="A14" s="70" t="s">
        <v>210</v>
      </c>
      <c r="B14" s="71" t="s">
        <v>213</v>
      </c>
      <c r="C14" s="28"/>
      <c r="D14" s="28"/>
      <c r="E14" s="118">
        <f t="shared" si="0"/>
        <v>40</v>
      </c>
      <c r="F14" s="118">
        <f t="shared" si="0"/>
        <v>0</v>
      </c>
      <c r="G14" s="119">
        <f>IFERROR(VLOOKUP($B14,[1]NUM20!$H$3:$J$174,2,FALSE),0)</f>
        <v>30</v>
      </c>
      <c r="H14" s="119"/>
      <c r="I14" s="119">
        <f>IFERROR(VLOOKUP($B14,[1]NUM20!$V$3:$X$163,2,FALSE),0)</f>
        <v>10</v>
      </c>
      <c r="J14" s="119"/>
    </row>
    <row r="15" spans="1:11" ht="15" thickBot="1" x14ac:dyDescent="0.25">
      <c r="A15" s="70" t="s">
        <v>210</v>
      </c>
      <c r="B15" s="71" t="s">
        <v>214</v>
      </c>
      <c r="C15" s="28"/>
      <c r="D15" s="28"/>
      <c r="E15" s="118">
        <f>+G15+I15</f>
        <v>18</v>
      </c>
      <c r="F15" s="118">
        <f>+H15+J15</f>
        <v>0</v>
      </c>
      <c r="G15" s="119">
        <f>IFERROR(VLOOKUP($B15,[1]NUM20!$H$3:$J$174,2,FALSE),0)</f>
        <v>15</v>
      </c>
      <c r="H15" s="119"/>
      <c r="I15" s="119">
        <f>IFERROR(VLOOKUP($B15,[1]NUM20!$V$3:$X$163,2,FALSE),0)</f>
        <v>3</v>
      </c>
      <c r="J15" s="119"/>
    </row>
    <row r="16" spans="1:11" ht="15" thickBot="1" x14ac:dyDescent="0.25">
      <c r="A16" s="240" t="s">
        <v>215</v>
      </c>
      <c r="B16" s="241"/>
      <c r="C16" s="34">
        <f>+D16/Metas!X45</f>
        <v>0.38972419336933495</v>
      </c>
      <c r="D16" s="35">
        <f>+E16/K16</f>
        <v>0.14431486880466474</v>
      </c>
      <c r="E16" s="37">
        <f>SUM(E12:E15)</f>
        <v>198</v>
      </c>
      <c r="F16" s="37">
        <f t="shared" ref="F16:J16" si="1">SUM(F12:F15)</f>
        <v>0</v>
      </c>
      <c r="G16" s="37">
        <f t="shared" si="1"/>
        <v>175</v>
      </c>
      <c r="H16" s="37">
        <f t="shared" si="1"/>
        <v>0</v>
      </c>
      <c r="I16" s="37">
        <f t="shared" si="1"/>
        <v>23</v>
      </c>
      <c r="J16" s="37">
        <f t="shared" si="1"/>
        <v>0</v>
      </c>
      <c r="K16" s="37">
        <v>1372</v>
      </c>
    </row>
    <row r="17" spans="1:11" ht="15" thickBot="1" x14ac:dyDescent="0.25">
      <c r="A17" s="70" t="s">
        <v>216</v>
      </c>
      <c r="B17" s="71" t="s">
        <v>217</v>
      </c>
      <c r="C17" s="28"/>
      <c r="D17" s="28"/>
      <c r="E17" s="118">
        <f>+G17+I17</f>
        <v>210</v>
      </c>
      <c r="F17" s="95">
        <f t="shared" ref="E17:F20" si="2">+H17+J17</f>
        <v>0</v>
      </c>
      <c r="G17" s="119">
        <f>IFERROR(VLOOKUP($B17,[1]NUM20!$H$3:$J$174,2,FALSE),0)</f>
        <v>156</v>
      </c>
      <c r="H17" s="120"/>
      <c r="I17" s="119">
        <f>IFERROR(VLOOKUP($B17,[1]NUM20!$V$3:$X$163,2,FALSE),0)</f>
        <v>54</v>
      </c>
      <c r="J17" s="120"/>
    </row>
    <row r="18" spans="1:11" ht="15" thickBot="1" x14ac:dyDescent="0.25">
      <c r="A18" s="70" t="s">
        <v>216</v>
      </c>
      <c r="B18" s="71" t="s">
        <v>218</v>
      </c>
      <c r="C18" s="28"/>
      <c r="D18" s="28"/>
      <c r="E18" s="118">
        <f>+G18+I18</f>
        <v>45</v>
      </c>
      <c r="F18" s="95">
        <f t="shared" si="2"/>
        <v>0</v>
      </c>
      <c r="G18" s="119">
        <f>IFERROR(VLOOKUP($B18,[1]NUM20!$H$3:$J$174,2,FALSE),0)</f>
        <v>45</v>
      </c>
      <c r="H18" s="120"/>
      <c r="I18" s="119">
        <f>IFERROR(VLOOKUP($B18,[1]NUM20!$V$3:$X$163,2,FALSE),0)</f>
        <v>0</v>
      </c>
      <c r="J18" s="120"/>
    </row>
    <row r="19" spans="1:11" ht="15" thickBot="1" x14ac:dyDescent="0.25">
      <c r="A19" s="70" t="s">
        <v>216</v>
      </c>
      <c r="B19" s="71" t="s">
        <v>219</v>
      </c>
      <c r="C19" s="28"/>
      <c r="D19" s="28"/>
      <c r="E19" s="118">
        <f t="shared" si="2"/>
        <v>45</v>
      </c>
      <c r="F19" s="95">
        <f t="shared" si="2"/>
        <v>0</v>
      </c>
      <c r="G19" s="119">
        <f>IFERROR(VLOOKUP($B19,[1]NUM20!$H$3:$J$174,2,FALSE),0)</f>
        <v>38</v>
      </c>
      <c r="H19" s="120"/>
      <c r="I19" s="119">
        <f>IFERROR(VLOOKUP($B19,[1]NUM20!$V$3:$X$163,2,FALSE),0)</f>
        <v>7</v>
      </c>
      <c r="J19" s="120"/>
    </row>
    <row r="20" spans="1:11" ht="15" thickBot="1" x14ac:dyDescent="0.25">
      <c r="A20" s="70" t="s">
        <v>216</v>
      </c>
      <c r="B20" s="71" t="s">
        <v>220</v>
      </c>
      <c r="C20" s="28"/>
      <c r="D20" s="28"/>
      <c r="E20" s="118">
        <f>+G20+I20</f>
        <v>86</v>
      </c>
      <c r="F20" s="95">
        <f t="shared" si="2"/>
        <v>0</v>
      </c>
      <c r="G20" s="119">
        <f>IFERROR(VLOOKUP($B20,[1]NUM20!$H$3:$J$174,2,FALSE),0)</f>
        <v>63</v>
      </c>
      <c r="H20" s="120"/>
      <c r="I20" s="119">
        <f>IFERROR(VLOOKUP($B20,[1]NUM20!$V$3:$X$163,2,FALSE),0)</f>
        <v>23</v>
      </c>
      <c r="J20" s="120"/>
    </row>
    <row r="21" spans="1:11" ht="15" thickBot="1" x14ac:dyDescent="0.25">
      <c r="A21" s="240" t="s">
        <v>221</v>
      </c>
      <c r="B21" s="241"/>
      <c r="C21" s="34">
        <f>+D21/Metas!X44</f>
        <v>0.96014072777672199</v>
      </c>
      <c r="D21" s="35">
        <f>+E21/K21</f>
        <v>0.43273542600896858</v>
      </c>
      <c r="E21" s="37">
        <f t="shared" ref="E21:J21" si="3">SUM(E17:E20)</f>
        <v>386</v>
      </c>
      <c r="F21" s="37">
        <f t="shared" si="3"/>
        <v>0</v>
      </c>
      <c r="G21" s="37">
        <f t="shared" si="3"/>
        <v>302</v>
      </c>
      <c r="H21" s="37">
        <f t="shared" si="3"/>
        <v>0</v>
      </c>
      <c r="I21" s="37">
        <f t="shared" si="3"/>
        <v>84</v>
      </c>
      <c r="J21" s="37">
        <f t="shared" si="3"/>
        <v>0</v>
      </c>
      <c r="K21" s="37">
        <v>892</v>
      </c>
    </row>
    <row r="22" spans="1:11" s="27" customFormat="1" x14ac:dyDescent="0.2">
      <c r="B22" s="41" t="s">
        <v>209</v>
      </c>
      <c r="C22" s="206"/>
      <c r="D22" s="43"/>
      <c r="E22" s="88">
        <f>+E21+E16</f>
        <v>584</v>
      </c>
      <c r="F22" s="88">
        <f t="shared" ref="F22:J22" si="4">+F21+F16</f>
        <v>0</v>
      </c>
      <c r="G22" s="88">
        <f t="shared" si="4"/>
        <v>477</v>
      </c>
      <c r="H22" s="88">
        <f t="shared" si="4"/>
        <v>0</v>
      </c>
      <c r="I22" s="88">
        <f t="shared" si="4"/>
        <v>107</v>
      </c>
      <c r="J22" s="88">
        <f t="shared" si="4"/>
        <v>0</v>
      </c>
      <c r="K22" s="170"/>
    </row>
    <row r="23" spans="1:11" x14ac:dyDescent="0.2">
      <c r="C23" s="209"/>
      <c r="D23" s="46"/>
    </row>
  </sheetData>
  <mergeCells count="13">
    <mergeCell ref="K10:K11"/>
    <mergeCell ref="A16:B16"/>
    <mergeCell ref="A21:B21"/>
    <mergeCell ref="A1:A10"/>
    <mergeCell ref="B1:B10"/>
    <mergeCell ref="C1:C11"/>
    <mergeCell ref="D1:D10"/>
    <mergeCell ref="E1:K1"/>
    <mergeCell ref="E2:J9"/>
    <mergeCell ref="K2:K9"/>
    <mergeCell ref="E10:F10"/>
    <mergeCell ref="G10:H10"/>
    <mergeCell ref="I10:J10"/>
  </mergeCells>
  <pageMargins left="0.7" right="0.7" top="0.75" bottom="0.75" header="0.3" footer="0.3"/>
  <pageSetup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S25"/>
  <sheetViews>
    <sheetView zoomScale="90" zoomScaleNormal="90" workbookViewId="0">
      <pane xSplit="2" ySplit="11" topLeftCell="C12" activePane="bottomRight" state="frozen"/>
      <selection activeCell="C16" sqref="C16"/>
      <selection pane="topRight" activeCell="C16" sqref="C16"/>
      <selection pane="bottomLeft" activeCell="C16" sqref="C16"/>
      <selection pane="bottomRight" activeCell="C12" sqref="C12"/>
    </sheetView>
  </sheetViews>
  <sheetFormatPr baseColWidth="10" defaultRowHeight="14.25" x14ac:dyDescent="0.2"/>
  <cols>
    <col min="1" max="1" width="20.28515625" style="27" bestFit="1" customWidth="1"/>
    <col min="2" max="2" width="36.7109375" style="27" bestFit="1" customWidth="1"/>
    <col min="3" max="3" width="14.42578125" style="31" customWidth="1"/>
    <col min="4" max="4" width="14.140625" style="31" customWidth="1"/>
    <col min="5" max="5" width="8.42578125" style="47" bestFit="1" customWidth="1"/>
    <col min="6" max="6" width="9.85546875" style="47" bestFit="1" customWidth="1"/>
    <col min="7" max="16" width="9.7109375" style="31" bestFit="1" customWidth="1"/>
    <col min="17" max="17" width="11.7109375" style="31" bestFit="1" customWidth="1"/>
    <col min="18" max="16384" width="11.42578125" style="31"/>
  </cols>
  <sheetData>
    <row r="1" spans="1:19" s="23" customFormat="1" ht="73.5" customHeight="1" thickTop="1" thickBot="1" x14ac:dyDescent="0.25">
      <c r="A1" s="266" t="s">
        <v>0</v>
      </c>
      <c r="B1" s="246" t="s">
        <v>61</v>
      </c>
      <c r="C1" s="246" t="s">
        <v>62</v>
      </c>
      <c r="D1" s="270" t="s">
        <v>63</v>
      </c>
      <c r="E1" s="292" t="s">
        <v>144</v>
      </c>
      <c r="F1" s="293"/>
      <c r="G1" s="293"/>
      <c r="H1" s="293"/>
      <c r="I1" s="293"/>
      <c r="J1" s="293"/>
      <c r="K1" s="293"/>
      <c r="L1" s="293"/>
      <c r="M1" s="293"/>
      <c r="N1" s="293"/>
      <c r="O1" s="293"/>
      <c r="P1" s="293"/>
      <c r="Q1" s="293"/>
      <c r="R1" s="293"/>
      <c r="S1" s="294"/>
    </row>
    <row r="2" spans="1:19" s="23" customFormat="1" ht="15" customHeight="1" thickTop="1" x14ac:dyDescent="0.2">
      <c r="A2" s="267"/>
      <c r="B2" s="269"/>
      <c r="C2" s="247"/>
      <c r="D2" s="271"/>
      <c r="E2" s="317" t="s">
        <v>65</v>
      </c>
      <c r="F2" s="313"/>
      <c r="G2" s="313"/>
      <c r="H2" s="313"/>
      <c r="I2" s="313"/>
      <c r="J2" s="313"/>
      <c r="K2" s="313"/>
      <c r="L2" s="313"/>
      <c r="M2" s="313"/>
      <c r="N2" s="313"/>
      <c r="O2" s="313"/>
      <c r="P2" s="313"/>
      <c r="Q2" s="313"/>
      <c r="R2" s="295" t="s">
        <v>66</v>
      </c>
      <c r="S2" s="296"/>
    </row>
    <row r="3" spans="1:19" s="23" customFormat="1" ht="15" customHeight="1" x14ac:dyDescent="0.2">
      <c r="A3" s="267"/>
      <c r="B3" s="269"/>
      <c r="C3" s="247"/>
      <c r="D3" s="271"/>
      <c r="E3" s="317"/>
      <c r="F3" s="313"/>
      <c r="G3" s="313"/>
      <c r="H3" s="313"/>
      <c r="I3" s="313"/>
      <c r="J3" s="313"/>
      <c r="K3" s="313"/>
      <c r="L3" s="313"/>
      <c r="M3" s="313"/>
      <c r="N3" s="313"/>
      <c r="O3" s="313"/>
      <c r="P3" s="313"/>
      <c r="Q3" s="313"/>
      <c r="R3" s="295"/>
      <c r="S3" s="296"/>
    </row>
    <row r="4" spans="1:19" s="23" customFormat="1" ht="15" customHeight="1" x14ac:dyDescent="0.2">
      <c r="A4" s="267"/>
      <c r="B4" s="269"/>
      <c r="C4" s="247"/>
      <c r="D4" s="271"/>
      <c r="E4" s="317"/>
      <c r="F4" s="313"/>
      <c r="G4" s="313"/>
      <c r="H4" s="313"/>
      <c r="I4" s="313"/>
      <c r="J4" s="313"/>
      <c r="K4" s="313"/>
      <c r="L4" s="313"/>
      <c r="M4" s="313"/>
      <c r="N4" s="313"/>
      <c r="O4" s="313"/>
      <c r="P4" s="313"/>
      <c r="Q4" s="313"/>
      <c r="R4" s="295"/>
      <c r="S4" s="296"/>
    </row>
    <row r="5" spans="1:19" s="23" customFormat="1" ht="15" customHeight="1" x14ac:dyDescent="0.2">
      <c r="A5" s="267"/>
      <c r="B5" s="269"/>
      <c r="C5" s="247"/>
      <c r="D5" s="271"/>
      <c r="E5" s="317"/>
      <c r="F5" s="313"/>
      <c r="G5" s="313"/>
      <c r="H5" s="313"/>
      <c r="I5" s="313"/>
      <c r="J5" s="313"/>
      <c r="K5" s="313"/>
      <c r="L5" s="313"/>
      <c r="M5" s="313"/>
      <c r="N5" s="313"/>
      <c r="O5" s="313"/>
      <c r="P5" s="313"/>
      <c r="Q5" s="313"/>
      <c r="R5" s="295"/>
      <c r="S5" s="296"/>
    </row>
    <row r="6" spans="1:19" s="23" customFormat="1" ht="15" customHeight="1" x14ac:dyDescent="0.2">
      <c r="A6" s="267"/>
      <c r="B6" s="269"/>
      <c r="C6" s="247"/>
      <c r="D6" s="271"/>
      <c r="E6" s="317"/>
      <c r="F6" s="313"/>
      <c r="G6" s="313"/>
      <c r="H6" s="313"/>
      <c r="I6" s="313"/>
      <c r="J6" s="313"/>
      <c r="K6" s="313"/>
      <c r="L6" s="313"/>
      <c r="M6" s="313"/>
      <c r="N6" s="313"/>
      <c r="O6" s="313"/>
      <c r="P6" s="313"/>
      <c r="Q6" s="313"/>
      <c r="R6" s="295"/>
      <c r="S6" s="296"/>
    </row>
    <row r="7" spans="1:19" s="23" customFormat="1" ht="15" customHeight="1" x14ac:dyDescent="0.2">
      <c r="A7" s="267"/>
      <c r="B7" s="269"/>
      <c r="C7" s="247"/>
      <c r="D7" s="271"/>
      <c r="E7" s="317"/>
      <c r="F7" s="313"/>
      <c r="G7" s="313"/>
      <c r="H7" s="313"/>
      <c r="I7" s="313"/>
      <c r="J7" s="313"/>
      <c r="K7" s="313"/>
      <c r="L7" s="313"/>
      <c r="M7" s="313"/>
      <c r="N7" s="313"/>
      <c r="O7" s="313"/>
      <c r="P7" s="313"/>
      <c r="Q7" s="313"/>
      <c r="R7" s="295"/>
      <c r="S7" s="296"/>
    </row>
    <row r="8" spans="1:19" s="23" customFormat="1" ht="15" customHeight="1" x14ac:dyDescent="0.2">
      <c r="A8" s="267"/>
      <c r="B8" s="269"/>
      <c r="C8" s="247"/>
      <c r="D8" s="271"/>
      <c r="E8" s="317"/>
      <c r="F8" s="313"/>
      <c r="G8" s="313"/>
      <c r="H8" s="313"/>
      <c r="I8" s="313"/>
      <c r="J8" s="313"/>
      <c r="K8" s="313"/>
      <c r="L8" s="313"/>
      <c r="M8" s="313"/>
      <c r="N8" s="313"/>
      <c r="O8" s="313"/>
      <c r="P8" s="313"/>
      <c r="Q8" s="313"/>
      <c r="R8" s="295"/>
      <c r="S8" s="296"/>
    </row>
    <row r="9" spans="1:19" s="23" customFormat="1" ht="15.75" customHeight="1" thickBot="1" x14ac:dyDescent="0.25">
      <c r="A9" s="267"/>
      <c r="B9" s="269"/>
      <c r="C9" s="247"/>
      <c r="D9" s="271"/>
      <c r="E9" s="319"/>
      <c r="F9" s="314"/>
      <c r="G9" s="314"/>
      <c r="H9" s="314"/>
      <c r="I9" s="314"/>
      <c r="J9" s="314"/>
      <c r="K9" s="314"/>
      <c r="L9" s="314"/>
      <c r="M9" s="314"/>
      <c r="N9" s="314"/>
      <c r="O9" s="314"/>
      <c r="P9" s="314"/>
      <c r="Q9" s="314"/>
      <c r="R9" s="297"/>
      <c r="S9" s="298"/>
    </row>
    <row r="10" spans="1:19" s="23" customFormat="1" ht="57.75" customHeight="1" thickTop="1" thickBot="1" x14ac:dyDescent="0.25">
      <c r="A10" s="268"/>
      <c r="B10" s="248"/>
      <c r="C10" s="247"/>
      <c r="D10" s="272"/>
      <c r="E10" s="307" t="s">
        <v>145</v>
      </c>
      <c r="F10" s="307"/>
      <c r="G10" s="307"/>
      <c r="H10" s="307"/>
      <c r="I10" s="307"/>
      <c r="J10" s="307"/>
      <c r="K10" s="307"/>
      <c r="L10" s="307"/>
      <c r="M10" s="307"/>
      <c r="N10" s="307"/>
      <c r="O10" s="307"/>
      <c r="P10" s="307"/>
      <c r="Q10" s="307"/>
      <c r="R10" s="299" t="s">
        <v>236</v>
      </c>
      <c r="S10" s="300"/>
    </row>
    <row r="11" spans="1:19" s="23" customFormat="1" ht="15" thickBot="1" x14ac:dyDescent="0.25">
      <c r="A11" s="24"/>
      <c r="B11" s="24"/>
      <c r="C11" s="248"/>
      <c r="D11" s="25" t="s">
        <v>68</v>
      </c>
      <c r="E11" s="26" t="s">
        <v>74</v>
      </c>
      <c r="F11" s="26" t="s">
        <v>75</v>
      </c>
      <c r="G11" s="25" t="s">
        <v>76</v>
      </c>
      <c r="H11" s="25" t="s">
        <v>77</v>
      </c>
      <c r="I11" s="25" t="s">
        <v>78</v>
      </c>
      <c r="J11" s="25" t="s">
        <v>79</v>
      </c>
      <c r="K11" s="25" t="s">
        <v>80</v>
      </c>
      <c r="L11" s="25" t="s">
        <v>81</v>
      </c>
      <c r="M11" s="25" t="s">
        <v>82</v>
      </c>
      <c r="N11" s="25" t="s">
        <v>83</v>
      </c>
      <c r="O11" s="25" t="s">
        <v>84</v>
      </c>
      <c r="P11" s="25" t="s">
        <v>85</v>
      </c>
      <c r="Q11" s="69" t="s">
        <v>86</v>
      </c>
      <c r="R11" s="301"/>
      <c r="S11" s="302"/>
    </row>
    <row r="12" spans="1:19" s="27" customFormat="1" ht="15" thickBot="1" x14ac:dyDescent="0.25">
      <c r="A12" s="70" t="s">
        <v>210</v>
      </c>
      <c r="B12" s="71" t="s">
        <v>211</v>
      </c>
      <c r="C12" s="33"/>
      <c r="D12" s="71"/>
      <c r="E12" s="97">
        <f>IFERROR(VLOOKUP($B12,[1]NUM21!$H$3:$P$139,2,FALSE),0)</f>
        <v>1</v>
      </c>
      <c r="F12" s="97">
        <f>IFERROR(VLOOKUP($B12,[1]NUM21!$H$3:$P$139,3,FALSE),0)</f>
        <v>0</v>
      </c>
      <c r="G12" s="97">
        <f>IFERROR(VLOOKUP($B12,[1]NUM21!$H$3:$P$139,4,FALSE),0)</f>
        <v>1</v>
      </c>
      <c r="H12" s="97">
        <f>IFERROR(VLOOKUP($B12,[1]NUM21!$H$3:$P$139,5,FALSE),0)</f>
        <v>0</v>
      </c>
      <c r="I12" s="29">
        <f>IFERROR(VLOOKUP($B12,[1]NUM21!$H$3:$P$139,6,FALSE),0)</f>
        <v>10</v>
      </c>
      <c r="J12" s="29">
        <f>IFERROR(VLOOKUP($B12,[1]NUM21!$H$3:$P$139,7,FALSE),0)</f>
        <v>0</v>
      </c>
      <c r="K12" s="29">
        <f>IFERROR(VLOOKUP($B12,[1]NUM21!$H$3:$P$139,8,FALSE),0)</f>
        <v>0</v>
      </c>
      <c r="L12" s="29"/>
      <c r="M12" s="85"/>
      <c r="N12" s="85"/>
      <c r="O12" s="85"/>
      <c r="Q12" s="30">
        <f t="shared" ref="Q12:Q15" si="0">SUM(E12:P12)</f>
        <v>12</v>
      </c>
    </row>
    <row r="13" spans="1:19" s="27" customFormat="1" ht="15" thickBot="1" x14ac:dyDescent="0.25">
      <c r="A13" s="70" t="s">
        <v>210</v>
      </c>
      <c r="B13" s="71" t="s">
        <v>212</v>
      </c>
      <c r="C13" s="28"/>
      <c r="D13" s="71"/>
      <c r="E13" s="97">
        <f>IFERROR(VLOOKUP($B13,[1]NUM21!$H$3:$P$139,2,FALSE),0)</f>
        <v>4</v>
      </c>
      <c r="F13" s="97">
        <f>IFERROR(VLOOKUP($B13,[1]NUM21!$H$3:$P$139,3,FALSE),0)</f>
        <v>1</v>
      </c>
      <c r="G13" s="97">
        <f>IFERROR(VLOOKUP($B13,[1]NUM21!$H$3:$P$139,4,FALSE),0)</f>
        <v>0</v>
      </c>
      <c r="H13" s="97">
        <f>IFERROR(VLOOKUP($B13,[1]NUM21!$H$3:$P$139,5,FALSE),0)</f>
        <v>1</v>
      </c>
      <c r="I13" s="29">
        <f>IFERROR(VLOOKUP($B13,[1]NUM21!$H$3:$P$139,6,FALSE),0)</f>
        <v>6</v>
      </c>
      <c r="J13" s="29">
        <f>IFERROR(VLOOKUP($B13,[1]NUM21!$H$3:$P$139,7,FALSE),0)</f>
        <v>2</v>
      </c>
      <c r="K13" s="29">
        <f>IFERROR(VLOOKUP($B13,[1]NUM21!$H$3:$P$139,8,FALSE),0)</f>
        <v>0</v>
      </c>
      <c r="L13" s="29"/>
      <c r="M13" s="85"/>
      <c r="N13" s="85"/>
      <c r="O13" s="85"/>
      <c r="Q13" s="30">
        <f t="shared" si="0"/>
        <v>14</v>
      </c>
    </row>
    <row r="14" spans="1:19" s="27" customFormat="1" ht="15" thickBot="1" x14ac:dyDescent="0.25">
      <c r="A14" s="70" t="s">
        <v>210</v>
      </c>
      <c r="B14" s="71" t="s">
        <v>213</v>
      </c>
      <c r="C14" s="28"/>
      <c r="D14" s="71"/>
      <c r="E14" s="97">
        <f>IFERROR(VLOOKUP($B14,[1]NUM21!$H$3:$P$139,2,FALSE),0)</f>
        <v>0</v>
      </c>
      <c r="F14" s="97">
        <f>IFERROR(VLOOKUP($B14,[1]NUM21!$H$3:$P$139,3,FALSE),0)</f>
        <v>0</v>
      </c>
      <c r="G14" s="97">
        <f>IFERROR(VLOOKUP($B14,[1]NUM21!$H$3:$P$139,4,FALSE),0)</f>
        <v>1</v>
      </c>
      <c r="H14" s="97">
        <f>IFERROR(VLOOKUP($B14,[1]NUM21!$H$3:$P$139,5,FALSE),0)</f>
        <v>0</v>
      </c>
      <c r="I14" s="29">
        <f>IFERROR(VLOOKUP($B14,[1]NUM21!$H$3:$P$139,6,FALSE),0)</f>
        <v>9</v>
      </c>
      <c r="J14" s="29">
        <f>IFERROR(VLOOKUP($B14,[1]NUM21!$H$3:$P$139,7,FALSE),0)</f>
        <v>0</v>
      </c>
      <c r="K14" s="29">
        <f>IFERROR(VLOOKUP($B14,[1]NUM21!$H$3:$P$139,8,FALSE),0)</f>
        <v>0</v>
      </c>
      <c r="L14" s="29"/>
      <c r="Q14" s="30">
        <f>SUM(E14:P14)</f>
        <v>10</v>
      </c>
    </row>
    <row r="15" spans="1:19" s="27" customFormat="1" ht="15" thickBot="1" x14ac:dyDescent="0.25">
      <c r="A15" s="70" t="s">
        <v>210</v>
      </c>
      <c r="B15" s="71" t="s">
        <v>214</v>
      </c>
      <c r="C15" s="28"/>
      <c r="D15" s="71"/>
      <c r="E15" s="97">
        <f>IFERROR(VLOOKUP($B15,[1]NUM21!$H$3:$P$139,2,FALSE),0)</f>
        <v>0</v>
      </c>
      <c r="F15" s="97">
        <f>IFERROR(VLOOKUP($B15,[1]NUM21!$H$3:$P$139,3,FALSE),0)</f>
        <v>0</v>
      </c>
      <c r="G15" s="97">
        <f>IFERROR(VLOOKUP($B15,[1]NUM21!$H$3:$P$139,4,FALSE),0)</f>
        <v>1</v>
      </c>
      <c r="H15" s="97">
        <f>IFERROR(VLOOKUP($B15,[1]NUM21!$H$3:$P$139,5,FALSE),0)</f>
        <v>1</v>
      </c>
      <c r="I15" s="29">
        <f>IFERROR(VLOOKUP($B15,[1]NUM21!$H$3:$P$139,6,FALSE),0)</f>
        <v>4</v>
      </c>
      <c r="J15" s="29">
        <f>IFERROR(VLOOKUP($B15,[1]NUM21!$H$3:$P$139,7,FALSE),0)</f>
        <v>2</v>
      </c>
      <c r="K15" s="29">
        <f>IFERROR(VLOOKUP($B15,[1]NUM21!$H$3:$P$139,8,FALSE),0)</f>
        <v>0</v>
      </c>
      <c r="L15" s="29"/>
      <c r="Q15" s="30">
        <f t="shared" si="0"/>
        <v>8</v>
      </c>
    </row>
    <row r="16" spans="1:19" s="39" customFormat="1" ht="13.5" thickBot="1" x14ac:dyDescent="0.25">
      <c r="A16" s="240" t="s">
        <v>215</v>
      </c>
      <c r="B16" s="241"/>
      <c r="C16" s="180" t="str">
        <f>IF(Q16&lt;&gt;0,"SI", "NO")</f>
        <v>SI</v>
      </c>
      <c r="D16" s="35">
        <f>+Q16/R16</f>
        <v>0.26035502958579881</v>
      </c>
      <c r="E16" s="121">
        <f t="shared" ref="E16:Q16" si="1">SUM(E12:E15)</f>
        <v>5</v>
      </c>
      <c r="F16" s="121">
        <f t="shared" si="1"/>
        <v>1</v>
      </c>
      <c r="G16" s="121">
        <f t="shared" si="1"/>
        <v>3</v>
      </c>
      <c r="H16" s="121">
        <f t="shared" si="1"/>
        <v>2</v>
      </c>
      <c r="I16" s="121">
        <f t="shared" si="1"/>
        <v>29</v>
      </c>
      <c r="J16" s="121">
        <f t="shared" si="1"/>
        <v>4</v>
      </c>
      <c r="K16" s="121">
        <f t="shared" si="1"/>
        <v>0</v>
      </c>
      <c r="L16" s="121">
        <f t="shared" si="1"/>
        <v>0</v>
      </c>
      <c r="M16" s="121">
        <f t="shared" si="1"/>
        <v>0</v>
      </c>
      <c r="N16" s="121">
        <f t="shared" si="1"/>
        <v>0</v>
      </c>
      <c r="O16" s="121">
        <f t="shared" si="1"/>
        <v>0</v>
      </c>
      <c r="P16" s="121">
        <f t="shared" si="1"/>
        <v>0</v>
      </c>
      <c r="Q16" s="121">
        <f t="shared" si="1"/>
        <v>44</v>
      </c>
      <c r="R16" s="332">
        <v>169</v>
      </c>
      <c r="S16" s="333"/>
    </row>
    <row r="17" spans="1:19" s="27" customFormat="1" ht="15" thickBot="1" x14ac:dyDescent="0.25">
      <c r="A17" s="70" t="s">
        <v>216</v>
      </c>
      <c r="B17" s="71" t="s">
        <v>217</v>
      </c>
      <c r="C17" s="28"/>
      <c r="D17" s="71"/>
      <c r="E17" s="97">
        <f>IFERROR(VLOOKUP($B17,[1]NUM21!$H$3:$P$139,2,FALSE),0)</f>
        <v>0</v>
      </c>
      <c r="F17" s="97">
        <f>IFERROR(VLOOKUP($B17,[1]NUM21!$H$3:$P$139,3,FALSE),0)</f>
        <v>0</v>
      </c>
      <c r="G17" s="97">
        <f>IFERROR(VLOOKUP($B17,[1]NUM21!$H$3:$P$139,4,FALSE),0)</f>
        <v>1</v>
      </c>
      <c r="H17" s="97">
        <f>IFERROR(VLOOKUP($B17,[1]NUM21!$H$3:$P$139,5,FALSE),0)</f>
        <v>1</v>
      </c>
      <c r="I17" s="29">
        <f>IFERROR(VLOOKUP($B17,[1]NUM21!$H$3:$P$139,6,FALSE),0)</f>
        <v>2</v>
      </c>
      <c r="J17" s="29">
        <f>IFERROR(VLOOKUP($B17,[1]NUM21!$H$3:$P$139,7,FALSE),0)</f>
        <v>3</v>
      </c>
      <c r="K17" s="29">
        <f>IFERROR(VLOOKUP($B17,[1]NUM21!$H$3:$P$139,8,FALSE),0)</f>
        <v>0</v>
      </c>
      <c r="L17" s="85"/>
      <c r="M17" s="85"/>
      <c r="N17" s="85"/>
      <c r="O17" s="85"/>
      <c r="Q17" s="30">
        <f t="shared" ref="Q17:Q20" si="2">SUM(E17:P17)</f>
        <v>7</v>
      </c>
    </row>
    <row r="18" spans="1:19" s="27" customFormat="1" ht="15" thickBot="1" x14ac:dyDescent="0.25">
      <c r="A18" s="70" t="s">
        <v>216</v>
      </c>
      <c r="B18" s="71" t="s">
        <v>218</v>
      </c>
      <c r="C18" s="28"/>
      <c r="D18" s="71"/>
      <c r="E18" s="97">
        <f>IFERROR(VLOOKUP($B18,[1]NUM21!$H$3:$P$139,2,FALSE),0)</f>
        <v>0</v>
      </c>
      <c r="F18" s="97">
        <f>IFERROR(VLOOKUP($B18,[1]NUM21!$H$3:$P$139,3,FALSE),0)</f>
        <v>0</v>
      </c>
      <c r="G18" s="97">
        <f>IFERROR(VLOOKUP($B18,[1]NUM21!$H$3:$P$139,4,FALSE),0)</f>
        <v>0</v>
      </c>
      <c r="H18" s="97">
        <f>IFERROR(VLOOKUP($B18,[1]NUM21!$H$3:$P$139,5,FALSE),0)</f>
        <v>0</v>
      </c>
      <c r="I18" s="29">
        <f>IFERROR(VLOOKUP($B18,[1]NUM21!$H$3:$P$139,6,FALSE),0)</f>
        <v>0</v>
      </c>
      <c r="J18" s="29">
        <f>IFERROR(VLOOKUP($B18,[1]NUM21!$H$3:$P$139,7,FALSE),0)</f>
        <v>0</v>
      </c>
      <c r="K18" s="29">
        <f>IFERROR(VLOOKUP($B18,[1]NUM21!$H$3:$P$139,8,FALSE),0)</f>
        <v>0</v>
      </c>
      <c r="L18" s="85"/>
      <c r="M18" s="85"/>
      <c r="N18" s="85"/>
      <c r="O18" s="85"/>
      <c r="Q18" s="30">
        <f t="shared" si="2"/>
        <v>0</v>
      </c>
    </row>
    <row r="19" spans="1:19" s="27" customFormat="1" ht="15" thickBot="1" x14ac:dyDescent="0.25">
      <c r="A19" s="70" t="s">
        <v>216</v>
      </c>
      <c r="B19" s="71" t="s">
        <v>219</v>
      </c>
      <c r="C19" s="28"/>
      <c r="D19" s="71"/>
      <c r="E19" s="97">
        <f>IFERROR(VLOOKUP($B19,[1]NUM21!$H$3:$P$139,2,FALSE),0)</f>
        <v>0</v>
      </c>
      <c r="F19" s="97">
        <f>IFERROR(VLOOKUP($B19,[1]NUM21!$H$3:$P$139,3,FALSE),0)</f>
        <v>0</v>
      </c>
      <c r="G19" s="97">
        <f>IFERROR(VLOOKUP($B19,[1]NUM21!$H$3:$P$139,4,FALSE),0)</f>
        <v>0</v>
      </c>
      <c r="H19" s="97">
        <f>IFERROR(VLOOKUP($B19,[1]NUM21!$H$3:$P$139,5,FALSE),0)</f>
        <v>0</v>
      </c>
      <c r="I19" s="29">
        <f>IFERROR(VLOOKUP($B19,[1]NUM21!$H$3:$P$139,6,FALSE),0)</f>
        <v>0</v>
      </c>
      <c r="J19" s="29">
        <f>IFERROR(VLOOKUP($B19,[1]NUM21!$H$3:$P$139,7,FALSE),0)</f>
        <v>0</v>
      </c>
      <c r="K19" s="29">
        <f>IFERROR(VLOOKUP($B19,[1]NUM21!$H$3:$P$139,8,FALSE),0)</f>
        <v>1</v>
      </c>
      <c r="L19" s="85"/>
      <c r="M19" s="85"/>
      <c r="N19" s="85"/>
      <c r="O19" s="85"/>
      <c r="Q19" s="30">
        <f t="shared" si="2"/>
        <v>1</v>
      </c>
    </row>
    <row r="20" spans="1:19" s="27" customFormat="1" ht="15" thickBot="1" x14ac:dyDescent="0.25">
      <c r="A20" s="70" t="s">
        <v>216</v>
      </c>
      <c r="B20" s="71" t="s">
        <v>220</v>
      </c>
      <c r="C20" s="28"/>
      <c r="D20" s="71"/>
      <c r="E20" s="97">
        <f>IFERROR(VLOOKUP($B20,[1]NUM21!$H$3:$P$139,2,FALSE),0)</f>
        <v>0</v>
      </c>
      <c r="F20" s="97">
        <f>IFERROR(VLOOKUP($B20,[1]NUM21!$H$3:$P$139,3,FALSE),0)</f>
        <v>0</v>
      </c>
      <c r="G20" s="97">
        <f>IFERROR(VLOOKUP($B20,[1]NUM21!$H$3:$P$139,4,FALSE),0)</f>
        <v>0</v>
      </c>
      <c r="H20" s="97">
        <f>IFERROR(VLOOKUP($B20,[1]NUM21!$H$3:$P$139,5,FALSE),0)</f>
        <v>0</v>
      </c>
      <c r="I20" s="29">
        <f>IFERROR(VLOOKUP($B20,[1]NUM21!$H$3:$P$139,6,FALSE),0)</f>
        <v>0</v>
      </c>
      <c r="J20" s="29">
        <f>IFERROR(VLOOKUP($B20,[1]NUM21!$H$3:$P$139,7,FALSE),0)</f>
        <v>0</v>
      </c>
      <c r="K20" s="29">
        <f>IFERROR(VLOOKUP($B20,[1]NUM21!$H$3:$P$139,8,FALSE),0)</f>
        <v>0</v>
      </c>
      <c r="L20" s="85"/>
      <c r="M20" s="85"/>
      <c r="N20" s="85"/>
      <c r="O20" s="85"/>
      <c r="Q20" s="30">
        <f t="shared" si="2"/>
        <v>0</v>
      </c>
    </row>
    <row r="21" spans="1:19" s="39" customFormat="1" ht="13.5" thickBot="1" x14ac:dyDescent="0.25">
      <c r="A21" s="240" t="s">
        <v>221</v>
      </c>
      <c r="B21" s="241"/>
      <c r="C21" s="180" t="str">
        <f>IF(Q21&lt;&gt;0,"SI", "NO")</f>
        <v>SI</v>
      </c>
      <c r="D21" s="35">
        <f>+Q21/R21</f>
        <v>4.0404040404040407E-2</v>
      </c>
      <c r="E21" s="121">
        <f t="shared" ref="E21:Q21" si="3">SUM(E17:E20)</f>
        <v>0</v>
      </c>
      <c r="F21" s="121">
        <f t="shared" si="3"/>
        <v>0</v>
      </c>
      <c r="G21" s="121">
        <f t="shared" si="3"/>
        <v>1</v>
      </c>
      <c r="H21" s="121">
        <f t="shared" si="3"/>
        <v>1</v>
      </c>
      <c r="I21" s="121">
        <f t="shared" si="3"/>
        <v>2</v>
      </c>
      <c r="J21" s="121">
        <f t="shared" si="3"/>
        <v>3</v>
      </c>
      <c r="K21" s="121">
        <f t="shared" si="3"/>
        <v>1</v>
      </c>
      <c r="L21" s="121">
        <f t="shared" si="3"/>
        <v>0</v>
      </c>
      <c r="M21" s="121">
        <f t="shared" si="3"/>
        <v>0</v>
      </c>
      <c r="N21" s="121">
        <f t="shared" si="3"/>
        <v>0</v>
      </c>
      <c r="O21" s="121">
        <f t="shared" si="3"/>
        <v>0</v>
      </c>
      <c r="P21" s="121">
        <f t="shared" si="3"/>
        <v>0</v>
      </c>
      <c r="Q21" s="121">
        <f t="shared" si="3"/>
        <v>8</v>
      </c>
      <c r="R21" s="328">
        <v>198</v>
      </c>
      <c r="S21" s="329"/>
    </row>
    <row r="22" spans="1:19" s="27" customFormat="1" x14ac:dyDescent="0.2">
      <c r="B22" s="41" t="s">
        <v>209</v>
      </c>
      <c r="C22" s="42"/>
      <c r="D22" s="43"/>
      <c r="E22" s="109">
        <f>+E16+E21</f>
        <v>5</v>
      </c>
      <c r="F22" s="109">
        <f t="shared" ref="F22:P22" si="4">+F16+F21</f>
        <v>1</v>
      </c>
      <c r="G22" s="109">
        <f t="shared" si="4"/>
        <v>4</v>
      </c>
      <c r="H22" s="109">
        <f t="shared" si="4"/>
        <v>3</v>
      </c>
      <c r="I22" s="109">
        <f t="shared" si="4"/>
        <v>31</v>
      </c>
      <c r="J22" s="109">
        <f t="shared" si="4"/>
        <v>7</v>
      </c>
      <c r="K22" s="109">
        <f t="shared" si="4"/>
        <v>1</v>
      </c>
      <c r="L22" s="109">
        <f t="shared" si="4"/>
        <v>0</v>
      </c>
      <c r="M22" s="109">
        <f t="shared" si="4"/>
        <v>0</v>
      </c>
      <c r="N22" s="109">
        <f t="shared" si="4"/>
        <v>0</v>
      </c>
      <c r="O22" s="109">
        <f t="shared" si="4"/>
        <v>0</v>
      </c>
      <c r="P22" s="109">
        <f t="shared" si="4"/>
        <v>0</v>
      </c>
      <c r="Q22" s="88">
        <f>+Q16+Q21</f>
        <v>52</v>
      </c>
      <c r="R22" s="325">
        <f>+R16+R21</f>
        <v>367</v>
      </c>
      <c r="S22" s="325"/>
    </row>
    <row r="23" spans="1:19" x14ac:dyDescent="0.2">
      <c r="C23" s="45"/>
      <c r="D23" s="46"/>
    </row>
    <row r="25" spans="1:19" x14ac:dyDescent="0.2">
      <c r="Q25" s="51"/>
    </row>
  </sheetData>
  <mergeCells count="14">
    <mergeCell ref="A1:A10"/>
    <mergeCell ref="B1:B10"/>
    <mergeCell ref="C1:C11"/>
    <mergeCell ref="D1:D10"/>
    <mergeCell ref="E1:S1"/>
    <mergeCell ref="E2:Q9"/>
    <mergeCell ref="R2:S9"/>
    <mergeCell ref="E10:Q10"/>
    <mergeCell ref="R10:S11"/>
    <mergeCell ref="R22:S22"/>
    <mergeCell ref="A16:B16"/>
    <mergeCell ref="R16:S16"/>
    <mergeCell ref="A21:B21"/>
    <mergeCell ref="R21:S21"/>
  </mergeCells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249977111117893"/>
  </sheetPr>
  <dimension ref="A1:L21"/>
  <sheetViews>
    <sheetView workbookViewId="0">
      <pane xSplit="2" ySplit="11" topLeftCell="C12" activePane="bottomRight" state="frozen"/>
      <selection pane="topRight" activeCell="C1" sqref="C1"/>
      <selection pane="bottomLeft" activeCell="A12" sqref="A12"/>
      <selection pane="bottomRight" activeCell="C12" sqref="C12"/>
    </sheetView>
  </sheetViews>
  <sheetFormatPr baseColWidth="10" defaultRowHeight="15" x14ac:dyDescent="0.25"/>
  <cols>
    <col min="1" max="1" width="19" bestFit="1" customWidth="1"/>
    <col min="2" max="2" width="38.85546875" bestFit="1" customWidth="1"/>
    <col min="3" max="3" width="13.5703125" customWidth="1"/>
  </cols>
  <sheetData>
    <row r="1" spans="1:12" ht="96" customHeight="1" thickTop="1" thickBot="1" x14ac:dyDescent="0.3">
      <c r="A1" s="375" t="s">
        <v>0</v>
      </c>
      <c r="B1" s="378" t="s">
        <v>61</v>
      </c>
      <c r="C1" s="378" t="s">
        <v>62</v>
      </c>
      <c r="D1" s="382" t="s">
        <v>63</v>
      </c>
      <c r="E1" s="385" t="s">
        <v>242</v>
      </c>
      <c r="F1" s="386"/>
      <c r="G1" s="386"/>
      <c r="H1" s="386"/>
      <c r="I1" s="386"/>
      <c r="J1" s="386"/>
      <c r="K1" s="386"/>
      <c r="L1" s="386"/>
    </row>
    <row r="2" spans="1:12" ht="15.75" thickTop="1" x14ac:dyDescent="0.25">
      <c r="A2" s="376"/>
      <c r="B2" s="379"/>
      <c r="C2" s="381"/>
      <c r="D2" s="383"/>
      <c r="E2" s="387" t="s">
        <v>65</v>
      </c>
      <c r="F2" s="388"/>
      <c r="G2" s="388"/>
      <c r="H2" s="389"/>
      <c r="I2" s="396" t="s">
        <v>66</v>
      </c>
      <c r="J2" s="397"/>
      <c r="K2" s="397"/>
      <c r="L2" s="397"/>
    </row>
    <row r="3" spans="1:12" x14ac:dyDescent="0.25">
      <c r="A3" s="376"/>
      <c r="B3" s="379"/>
      <c r="C3" s="381"/>
      <c r="D3" s="383"/>
      <c r="E3" s="390"/>
      <c r="F3" s="391"/>
      <c r="G3" s="391"/>
      <c r="H3" s="392"/>
      <c r="I3" s="390"/>
      <c r="J3" s="391"/>
      <c r="K3" s="391"/>
      <c r="L3" s="391"/>
    </row>
    <row r="4" spans="1:12" x14ac:dyDescent="0.25">
      <c r="A4" s="376"/>
      <c r="B4" s="379"/>
      <c r="C4" s="381"/>
      <c r="D4" s="383"/>
      <c r="E4" s="390"/>
      <c r="F4" s="391"/>
      <c r="G4" s="391"/>
      <c r="H4" s="392"/>
      <c r="I4" s="390"/>
      <c r="J4" s="391"/>
      <c r="K4" s="391"/>
      <c r="L4" s="391"/>
    </row>
    <row r="5" spans="1:12" x14ac:dyDescent="0.25">
      <c r="A5" s="376"/>
      <c r="B5" s="379"/>
      <c r="C5" s="381"/>
      <c r="D5" s="383"/>
      <c r="E5" s="390"/>
      <c r="F5" s="391"/>
      <c r="G5" s="391"/>
      <c r="H5" s="392"/>
      <c r="I5" s="390"/>
      <c r="J5" s="391"/>
      <c r="K5" s="391"/>
      <c r="L5" s="391"/>
    </row>
    <row r="6" spans="1:12" x14ac:dyDescent="0.25">
      <c r="A6" s="376"/>
      <c r="B6" s="379"/>
      <c r="C6" s="381"/>
      <c r="D6" s="383"/>
      <c r="E6" s="390"/>
      <c r="F6" s="391"/>
      <c r="G6" s="391"/>
      <c r="H6" s="392"/>
      <c r="I6" s="390"/>
      <c r="J6" s="391"/>
      <c r="K6" s="391"/>
      <c r="L6" s="391"/>
    </row>
    <row r="7" spans="1:12" x14ac:dyDescent="0.25">
      <c r="A7" s="376"/>
      <c r="B7" s="379"/>
      <c r="C7" s="381"/>
      <c r="D7" s="383"/>
      <c r="E7" s="390"/>
      <c r="F7" s="391"/>
      <c r="G7" s="391"/>
      <c r="H7" s="392"/>
      <c r="I7" s="390"/>
      <c r="J7" s="391"/>
      <c r="K7" s="391"/>
      <c r="L7" s="391"/>
    </row>
    <row r="8" spans="1:12" x14ac:dyDescent="0.25">
      <c r="A8" s="376"/>
      <c r="B8" s="379"/>
      <c r="C8" s="381"/>
      <c r="D8" s="383"/>
      <c r="E8" s="390"/>
      <c r="F8" s="391"/>
      <c r="G8" s="391"/>
      <c r="H8" s="392"/>
      <c r="I8" s="390"/>
      <c r="J8" s="391"/>
      <c r="K8" s="391"/>
      <c r="L8" s="391"/>
    </row>
    <row r="9" spans="1:12" ht="15.75" thickBot="1" x14ac:dyDescent="0.3">
      <c r="A9" s="376"/>
      <c r="B9" s="379"/>
      <c r="C9" s="381"/>
      <c r="D9" s="383"/>
      <c r="E9" s="393"/>
      <c r="F9" s="394"/>
      <c r="G9" s="394"/>
      <c r="H9" s="395"/>
      <c r="I9" s="398"/>
      <c r="J9" s="399"/>
      <c r="K9" s="399"/>
      <c r="L9" s="399"/>
    </row>
    <row r="10" spans="1:12" ht="63.75" customHeight="1" thickTop="1" thickBot="1" x14ac:dyDescent="0.3">
      <c r="A10" s="377"/>
      <c r="B10" s="380"/>
      <c r="C10" s="381"/>
      <c r="D10" s="384"/>
      <c r="E10" s="400" t="s">
        <v>243</v>
      </c>
      <c r="F10" s="401"/>
      <c r="G10" s="401"/>
      <c r="H10" s="402"/>
      <c r="I10" s="403" t="s">
        <v>244</v>
      </c>
      <c r="J10" s="404"/>
      <c r="K10" s="404"/>
      <c r="L10" s="404"/>
    </row>
    <row r="11" spans="1:12" ht="15.75" thickBot="1" x14ac:dyDescent="0.3">
      <c r="A11" s="186"/>
      <c r="B11" s="186"/>
      <c r="C11" s="380"/>
      <c r="D11" s="187" t="s">
        <v>68</v>
      </c>
      <c r="E11" s="188" t="s">
        <v>100</v>
      </c>
      <c r="F11" s="188" t="s">
        <v>101</v>
      </c>
      <c r="G11" s="188" t="s">
        <v>102</v>
      </c>
      <c r="H11" s="188" t="s">
        <v>70</v>
      </c>
      <c r="I11" s="188" t="s">
        <v>100</v>
      </c>
      <c r="J11" s="188" t="s">
        <v>101</v>
      </c>
      <c r="K11" s="188" t="s">
        <v>102</v>
      </c>
      <c r="L11" s="188" t="s">
        <v>70</v>
      </c>
    </row>
    <row r="12" spans="1:12" ht="15" customHeight="1" thickBot="1" x14ac:dyDescent="0.3">
      <c r="A12" s="70" t="s">
        <v>210</v>
      </c>
      <c r="B12" s="71" t="s">
        <v>211</v>
      </c>
      <c r="C12" s="33"/>
      <c r="D12" s="71"/>
      <c r="E12" s="196">
        <v>11</v>
      </c>
      <c r="F12" s="196">
        <v>86</v>
      </c>
      <c r="G12" s="197"/>
      <c r="H12" s="197"/>
      <c r="I12" s="197">
        <v>11</v>
      </c>
      <c r="J12" s="196">
        <v>86</v>
      </c>
      <c r="K12" s="197"/>
      <c r="L12" s="198"/>
    </row>
    <row r="13" spans="1:12" ht="15" customHeight="1" thickBot="1" x14ac:dyDescent="0.3">
      <c r="A13" s="70" t="s">
        <v>210</v>
      </c>
      <c r="B13" s="71" t="s">
        <v>212</v>
      </c>
      <c r="C13" s="28"/>
      <c r="D13" s="71"/>
      <c r="E13" s="191"/>
      <c r="F13" s="191"/>
      <c r="G13" s="192"/>
      <c r="H13" s="192"/>
      <c r="I13" s="192"/>
      <c r="J13" s="192"/>
      <c r="K13" s="192"/>
      <c r="L13" s="193"/>
    </row>
    <row r="14" spans="1:12" ht="15" customHeight="1" thickBot="1" x14ac:dyDescent="0.3">
      <c r="A14" s="70" t="s">
        <v>210</v>
      </c>
      <c r="B14" s="71" t="s">
        <v>213</v>
      </c>
      <c r="C14" s="28"/>
      <c r="D14" s="71"/>
      <c r="E14" s="191"/>
      <c r="F14" s="191"/>
      <c r="G14" s="192"/>
      <c r="H14" s="192"/>
      <c r="I14" s="192"/>
      <c r="J14" s="192"/>
      <c r="K14" s="192"/>
      <c r="L14" s="193"/>
    </row>
    <row r="15" spans="1:12" ht="15" customHeight="1" thickBot="1" x14ac:dyDescent="0.3">
      <c r="A15" s="70" t="s">
        <v>210</v>
      </c>
      <c r="B15" s="71" t="s">
        <v>214</v>
      </c>
      <c r="C15" s="28"/>
      <c r="D15" s="71"/>
      <c r="E15" s="191"/>
      <c r="F15" s="191"/>
      <c r="G15" s="192"/>
      <c r="H15" s="192"/>
      <c r="I15" s="192"/>
      <c r="J15" s="192"/>
      <c r="K15" s="192"/>
      <c r="L15" s="193"/>
    </row>
    <row r="16" spans="1:12" ht="15" customHeight="1" thickBot="1" x14ac:dyDescent="0.3">
      <c r="A16" s="240" t="s">
        <v>215</v>
      </c>
      <c r="B16" s="241"/>
      <c r="C16" s="180">
        <f>+D16</f>
        <v>1</v>
      </c>
      <c r="D16" s="35">
        <f>+F16/J16</f>
        <v>1</v>
      </c>
      <c r="E16" s="194">
        <f>SUM(E12:E15)</f>
        <v>11</v>
      </c>
      <c r="F16" s="194">
        <f t="shared" ref="F16:L16" si="0">SUM(F12:F15)</f>
        <v>86</v>
      </c>
      <c r="G16" s="194">
        <f t="shared" si="0"/>
        <v>0</v>
      </c>
      <c r="H16" s="194">
        <f t="shared" si="0"/>
        <v>0</v>
      </c>
      <c r="I16" s="194">
        <f t="shared" si="0"/>
        <v>11</v>
      </c>
      <c r="J16" s="194">
        <f t="shared" si="0"/>
        <v>86</v>
      </c>
      <c r="K16" s="194">
        <f t="shared" si="0"/>
        <v>0</v>
      </c>
      <c r="L16" s="194">
        <f t="shared" si="0"/>
        <v>0</v>
      </c>
    </row>
    <row r="17" spans="1:12" ht="15" customHeight="1" thickBot="1" x14ac:dyDescent="0.3">
      <c r="A17" s="70" t="s">
        <v>216</v>
      </c>
      <c r="B17" s="71" t="s">
        <v>217</v>
      </c>
      <c r="C17" s="28"/>
      <c r="D17" s="71"/>
      <c r="E17" s="196">
        <v>61</v>
      </c>
      <c r="F17" s="196">
        <v>148</v>
      </c>
      <c r="G17" s="197"/>
      <c r="H17" s="197"/>
      <c r="I17" s="197">
        <v>61</v>
      </c>
      <c r="J17" s="196">
        <v>148</v>
      </c>
      <c r="K17" s="197"/>
      <c r="L17" s="198"/>
    </row>
    <row r="18" spans="1:12" ht="15" customHeight="1" thickBot="1" x14ac:dyDescent="0.3">
      <c r="A18" s="70" t="s">
        <v>216</v>
      </c>
      <c r="B18" s="71" t="s">
        <v>218</v>
      </c>
      <c r="C18" s="28"/>
      <c r="D18" s="71"/>
      <c r="E18" s="196"/>
      <c r="F18" s="196"/>
      <c r="G18" s="197"/>
      <c r="H18" s="197"/>
      <c r="I18" s="197"/>
      <c r="J18" s="197"/>
      <c r="K18" s="197"/>
      <c r="L18" s="198"/>
    </row>
    <row r="19" spans="1:12" ht="15" customHeight="1" thickBot="1" x14ac:dyDescent="0.3">
      <c r="A19" s="70" t="s">
        <v>216</v>
      </c>
      <c r="B19" s="71" t="s">
        <v>219</v>
      </c>
      <c r="C19" s="28"/>
      <c r="D19" s="71"/>
      <c r="E19" s="196"/>
      <c r="F19" s="196"/>
      <c r="G19" s="197"/>
      <c r="H19" s="197"/>
      <c r="I19" s="197"/>
      <c r="J19" s="197"/>
      <c r="K19" s="197"/>
      <c r="L19" s="198"/>
    </row>
    <row r="20" spans="1:12" ht="15" customHeight="1" thickBot="1" x14ac:dyDescent="0.3">
      <c r="A20" s="70" t="s">
        <v>216</v>
      </c>
      <c r="B20" s="71" t="s">
        <v>220</v>
      </c>
      <c r="C20" s="28"/>
      <c r="D20" s="71"/>
      <c r="E20" s="196"/>
      <c r="F20" s="196"/>
      <c r="G20" s="197"/>
      <c r="H20" s="197"/>
      <c r="I20" s="197"/>
      <c r="J20" s="197"/>
      <c r="K20" s="197"/>
      <c r="L20" s="198"/>
    </row>
    <row r="21" spans="1:12" ht="15" customHeight="1" thickBot="1" x14ac:dyDescent="0.3">
      <c r="A21" s="240" t="s">
        <v>221</v>
      </c>
      <c r="B21" s="241"/>
      <c r="C21" s="180">
        <f>+D21</f>
        <v>1</v>
      </c>
      <c r="D21" s="215">
        <f>+F21/J21</f>
        <v>1</v>
      </c>
      <c r="E21" s="194">
        <f>SUM(E17:E20)</f>
        <v>61</v>
      </c>
      <c r="F21" s="194">
        <f t="shared" ref="F21:L21" si="1">SUM(F17:F20)</f>
        <v>148</v>
      </c>
      <c r="G21" s="194">
        <f t="shared" si="1"/>
        <v>0</v>
      </c>
      <c r="H21" s="194">
        <f t="shared" si="1"/>
        <v>0</v>
      </c>
      <c r="I21" s="194">
        <f t="shared" si="1"/>
        <v>61</v>
      </c>
      <c r="J21" s="194">
        <f t="shared" si="1"/>
        <v>148</v>
      </c>
      <c r="K21" s="194">
        <f t="shared" si="1"/>
        <v>0</v>
      </c>
      <c r="L21" s="194">
        <f t="shared" si="1"/>
        <v>0</v>
      </c>
    </row>
  </sheetData>
  <mergeCells count="11">
    <mergeCell ref="D1:D10"/>
    <mergeCell ref="E1:L1"/>
    <mergeCell ref="E2:H9"/>
    <mergeCell ref="I2:L9"/>
    <mergeCell ref="E10:H10"/>
    <mergeCell ref="I10:L10"/>
    <mergeCell ref="A16:B16"/>
    <mergeCell ref="A21:B21"/>
    <mergeCell ref="A1:A10"/>
    <mergeCell ref="B1:B10"/>
    <mergeCell ref="C1:C1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R97"/>
  <sheetViews>
    <sheetView topLeftCell="D1" zoomScale="70" zoomScaleNormal="70" workbookViewId="0">
      <pane xSplit="1" ySplit="5" topLeftCell="E34" activePane="bottomRight" state="frozen"/>
      <selection activeCell="D1" sqref="D1"/>
      <selection pane="topRight" activeCell="E1" sqref="E1"/>
      <selection pane="bottomLeft" activeCell="D6" sqref="D6"/>
      <selection pane="bottomRight" activeCell="S45" sqref="S45"/>
    </sheetView>
  </sheetViews>
  <sheetFormatPr baseColWidth="10" defaultRowHeight="15" x14ac:dyDescent="0.25"/>
  <cols>
    <col min="4" max="4" width="16.28515625" bestFit="1" customWidth="1"/>
    <col min="7" max="7" width="17.7109375" bestFit="1" customWidth="1"/>
    <col min="8" max="8" width="19.28515625" bestFit="1" customWidth="1"/>
    <col min="9" max="9" width="14.28515625" bestFit="1" customWidth="1"/>
    <col min="10" max="10" width="15.7109375" bestFit="1" customWidth="1"/>
    <col min="11" max="11" width="13.85546875" bestFit="1" customWidth="1"/>
    <col min="12" max="12" width="17.7109375" bestFit="1" customWidth="1"/>
    <col min="13" max="14" width="16.28515625" bestFit="1" customWidth="1"/>
    <col min="15" max="15" width="14.5703125" bestFit="1" customWidth="1"/>
    <col min="16" max="16" width="15.28515625" bestFit="1" customWidth="1"/>
    <col min="17" max="17" width="17.140625" bestFit="1" customWidth="1"/>
    <col min="18" max="18" width="16.7109375" bestFit="1" customWidth="1"/>
    <col min="19" max="19" width="16.28515625" bestFit="1" customWidth="1"/>
    <col min="20" max="20" width="17.85546875" bestFit="1" customWidth="1"/>
    <col min="21" max="21" width="16.7109375" bestFit="1" customWidth="1"/>
    <col min="22" max="22" width="16" bestFit="1" customWidth="1"/>
    <col min="23" max="23" width="17.85546875" bestFit="1" customWidth="1"/>
    <col min="24" max="24" width="17.42578125" bestFit="1" customWidth="1"/>
    <col min="25" max="25" width="16.28515625" bestFit="1" customWidth="1"/>
    <col min="27" max="30" width="11.42578125" customWidth="1"/>
    <col min="31" max="31" width="16.7109375" customWidth="1"/>
    <col min="32" max="32" width="16.28515625" customWidth="1"/>
    <col min="33" max="36" width="11.42578125" customWidth="1"/>
    <col min="37" max="37" width="15.85546875" customWidth="1"/>
    <col min="38" max="38" width="16.28515625" customWidth="1"/>
    <col min="39" max="45" width="11.42578125" customWidth="1"/>
  </cols>
  <sheetData>
    <row r="1" spans="1:44" s="122" customFormat="1" ht="18" x14ac:dyDescent="0.35">
      <c r="A1" s="413" t="s">
        <v>146</v>
      </c>
      <c r="B1" s="413"/>
      <c r="C1" s="413"/>
      <c r="D1" s="413"/>
      <c r="E1" s="413"/>
      <c r="F1" s="413"/>
      <c r="G1" s="413"/>
      <c r="H1" s="413"/>
      <c r="I1" s="413"/>
      <c r="J1" s="413"/>
      <c r="K1" s="413"/>
      <c r="L1" s="413"/>
      <c r="M1" s="413"/>
      <c r="N1" s="413"/>
      <c r="O1" s="413"/>
      <c r="P1" s="413"/>
      <c r="Q1" s="413"/>
      <c r="R1" s="413"/>
      <c r="S1" s="413"/>
      <c r="T1" s="413"/>
      <c r="U1" s="413"/>
      <c r="V1" s="413"/>
      <c r="W1" s="413"/>
      <c r="X1" s="413"/>
      <c r="Y1" s="413"/>
    </row>
    <row r="2" spans="1:44" s="124" customFormat="1" ht="16.5" customHeight="1" x14ac:dyDescent="0.3">
      <c r="A2" s="123"/>
      <c r="B2" s="123"/>
      <c r="C2" s="123"/>
      <c r="D2" s="123"/>
      <c r="E2" s="405" t="s">
        <v>147</v>
      </c>
      <c r="F2" s="408" t="s">
        <v>148</v>
      </c>
      <c r="G2" s="411" t="s">
        <v>1</v>
      </c>
      <c r="H2" s="412"/>
      <c r="I2" s="412"/>
      <c r="J2" s="412"/>
      <c r="K2" s="412"/>
      <c r="L2" s="412"/>
      <c r="M2" s="412"/>
      <c r="N2" s="412"/>
      <c r="O2" s="412"/>
      <c r="P2" s="412"/>
      <c r="Q2" s="412"/>
      <c r="R2" s="412"/>
      <c r="S2" s="412"/>
      <c r="T2" s="412"/>
      <c r="U2" s="412"/>
      <c r="V2" s="412"/>
      <c r="W2" s="412"/>
      <c r="X2" s="412"/>
      <c r="Y2" s="412"/>
      <c r="AE2" s="124">
        <v>2016</v>
      </c>
      <c r="AF2" s="124">
        <v>2016</v>
      </c>
      <c r="AG2" s="124">
        <v>2017</v>
      </c>
      <c r="AH2" s="124">
        <v>2017</v>
      </c>
      <c r="AK2" s="415" t="s">
        <v>100</v>
      </c>
      <c r="AL2" s="415"/>
      <c r="AM2" s="415" t="s">
        <v>101</v>
      </c>
      <c r="AN2" s="415"/>
      <c r="AO2" s="415" t="s">
        <v>149</v>
      </c>
      <c r="AP2" s="415"/>
      <c r="AQ2" s="415" t="s">
        <v>150</v>
      </c>
      <c r="AR2" s="415"/>
    </row>
    <row r="3" spans="1:44" s="122" customFormat="1" ht="16.5" x14ac:dyDescent="0.3">
      <c r="A3" s="125"/>
      <c r="B3" s="126"/>
      <c r="C3" s="125"/>
      <c r="D3" s="125"/>
      <c r="E3" s="406"/>
      <c r="F3" s="409"/>
      <c r="G3" s="127" t="s">
        <v>151</v>
      </c>
      <c r="H3" s="128" t="s">
        <v>152</v>
      </c>
      <c r="I3" s="128" t="s">
        <v>153</v>
      </c>
      <c r="J3" s="128" t="s">
        <v>154</v>
      </c>
      <c r="K3" s="128" t="s">
        <v>155</v>
      </c>
      <c r="L3" s="128" t="s">
        <v>156</v>
      </c>
      <c r="M3" s="128" t="s">
        <v>157</v>
      </c>
      <c r="N3" s="128" t="s">
        <v>158</v>
      </c>
      <c r="O3" s="128" t="s">
        <v>12</v>
      </c>
      <c r="P3" s="128" t="s">
        <v>13</v>
      </c>
      <c r="Q3" s="128" t="s">
        <v>2</v>
      </c>
      <c r="R3" s="128" t="s">
        <v>3</v>
      </c>
      <c r="S3" s="128" t="s">
        <v>16</v>
      </c>
      <c r="T3" s="128" t="s">
        <v>42</v>
      </c>
      <c r="U3" s="128" t="s">
        <v>43</v>
      </c>
      <c r="V3" s="128" t="s">
        <v>44</v>
      </c>
      <c r="W3" s="128" t="s">
        <v>45</v>
      </c>
      <c r="X3" s="128" t="s">
        <v>46</v>
      </c>
      <c r="Y3" s="128" t="s">
        <v>47</v>
      </c>
      <c r="AE3" s="128" t="s">
        <v>3</v>
      </c>
      <c r="AF3" s="128" t="s">
        <v>16</v>
      </c>
      <c r="AG3" s="128" t="s">
        <v>3</v>
      </c>
      <c r="AH3" s="128" t="s">
        <v>16</v>
      </c>
      <c r="AI3" s="416" t="s">
        <v>159</v>
      </c>
      <c r="AJ3" s="417"/>
      <c r="AK3" s="128" t="s">
        <v>3</v>
      </c>
      <c r="AL3" s="128" t="s">
        <v>16</v>
      </c>
      <c r="AM3" s="128" t="s">
        <v>3</v>
      </c>
      <c r="AN3" s="128" t="s">
        <v>16</v>
      </c>
      <c r="AO3" s="128" t="s">
        <v>3</v>
      </c>
      <c r="AP3" s="128" t="s">
        <v>16</v>
      </c>
      <c r="AQ3" s="128" t="s">
        <v>3</v>
      </c>
      <c r="AR3" s="128" t="s">
        <v>16</v>
      </c>
    </row>
    <row r="4" spans="1:44" s="131" customFormat="1" ht="165" customHeight="1" x14ac:dyDescent="0.3">
      <c r="A4" s="125" t="s">
        <v>160</v>
      </c>
      <c r="B4" s="126" t="s">
        <v>161</v>
      </c>
      <c r="C4" s="125" t="s">
        <v>160</v>
      </c>
      <c r="D4" s="125" t="s">
        <v>0</v>
      </c>
      <c r="E4" s="406"/>
      <c r="F4" s="409"/>
      <c r="G4" s="129" t="s">
        <v>162</v>
      </c>
      <c r="H4" s="129" t="s">
        <v>163</v>
      </c>
      <c r="I4" s="129" t="s">
        <v>164</v>
      </c>
      <c r="J4" s="129" t="s">
        <v>165</v>
      </c>
      <c r="K4" s="129" t="s">
        <v>166</v>
      </c>
      <c r="L4" s="129" t="s">
        <v>167</v>
      </c>
      <c r="M4" s="129" t="s">
        <v>23</v>
      </c>
      <c r="N4" s="129" t="s">
        <v>168</v>
      </c>
      <c r="O4" s="129" t="s">
        <v>169</v>
      </c>
      <c r="P4" s="130" t="s">
        <v>170</v>
      </c>
      <c r="Q4" s="130" t="s">
        <v>171</v>
      </c>
      <c r="R4" s="130" t="s">
        <v>172</v>
      </c>
      <c r="S4" s="130" t="s">
        <v>173</v>
      </c>
      <c r="T4" s="130" t="s">
        <v>174</v>
      </c>
      <c r="U4" s="130" t="s">
        <v>175</v>
      </c>
      <c r="V4" s="130" t="s">
        <v>237</v>
      </c>
      <c r="W4" s="130" t="s">
        <v>176</v>
      </c>
      <c r="X4" s="130" t="s">
        <v>177</v>
      </c>
      <c r="Y4" s="130" t="s">
        <v>234</v>
      </c>
      <c r="AE4" s="130" t="s">
        <v>172</v>
      </c>
      <c r="AF4" s="130" t="s">
        <v>173</v>
      </c>
      <c r="AG4" s="130" t="s">
        <v>172</v>
      </c>
      <c r="AH4" s="130" t="s">
        <v>173</v>
      </c>
      <c r="AI4" s="130" t="s">
        <v>172</v>
      </c>
      <c r="AJ4" s="130" t="s">
        <v>173</v>
      </c>
      <c r="AK4" s="130" t="s">
        <v>172</v>
      </c>
      <c r="AL4" s="130" t="s">
        <v>173</v>
      </c>
      <c r="AM4" s="130" t="s">
        <v>172</v>
      </c>
      <c r="AN4" s="130" t="s">
        <v>173</v>
      </c>
      <c r="AO4" s="130" t="s">
        <v>172</v>
      </c>
      <c r="AP4" s="130" t="s">
        <v>173</v>
      </c>
      <c r="AQ4" s="130" t="s">
        <v>172</v>
      </c>
      <c r="AR4" s="130" t="s">
        <v>173</v>
      </c>
    </row>
    <row r="5" spans="1:44" s="124" customFormat="1" ht="23.25" customHeight="1" x14ac:dyDescent="0.3">
      <c r="A5" s="132"/>
      <c r="B5" s="133"/>
      <c r="C5" s="132"/>
      <c r="D5" s="132"/>
      <c r="E5" s="407"/>
      <c r="F5" s="410"/>
      <c r="G5" s="134">
        <v>0.15</v>
      </c>
      <c r="H5" s="134">
        <v>0.97</v>
      </c>
      <c r="I5" s="135">
        <v>1</v>
      </c>
      <c r="J5" s="134">
        <v>0.1</v>
      </c>
      <c r="K5" s="136">
        <v>0.22</v>
      </c>
      <c r="L5" s="134">
        <v>0.2</v>
      </c>
      <c r="M5" s="134">
        <v>0.25</v>
      </c>
      <c r="N5" s="134">
        <v>0.55000000000000004</v>
      </c>
      <c r="O5" s="134">
        <v>0.94</v>
      </c>
      <c r="P5" s="134">
        <v>0.15</v>
      </c>
      <c r="Q5" s="134">
        <v>0.24</v>
      </c>
      <c r="R5" s="134">
        <v>0.17</v>
      </c>
      <c r="S5" s="134">
        <v>0.22</v>
      </c>
      <c r="T5" s="134">
        <v>0.9</v>
      </c>
      <c r="U5" s="134">
        <v>0.9</v>
      </c>
      <c r="V5" s="134">
        <v>0.19</v>
      </c>
      <c r="W5" s="134">
        <v>0.28999999999999998</v>
      </c>
      <c r="X5" s="134">
        <v>0.54</v>
      </c>
      <c r="Y5" s="134"/>
      <c r="AB5" s="137"/>
      <c r="AC5" s="137"/>
      <c r="AE5" s="134"/>
      <c r="AF5" s="134"/>
      <c r="AG5" s="134"/>
      <c r="AH5" s="134"/>
      <c r="AI5" s="134"/>
      <c r="AJ5" s="134"/>
      <c r="AK5" s="134"/>
      <c r="AL5" s="134"/>
      <c r="AM5" s="134"/>
      <c r="AN5" s="134"/>
      <c r="AO5" s="134"/>
      <c r="AP5" s="134"/>
      <c r="AQ5" s="134"/>
      <c r="AR5" s="134"/>
    </row>
    <row r="6" spans="1:44" s="122" customFormat="1" ht="16.5" x14ac:dyDescent="0.3">
      <c r="A6" s="138">
        <v>17</v>
      </c>
      <c r="B6" s="139" t="s">
        <v>178</v>
      </c>
      <c r="C6" s="140">
        <v>5</v>
      </c>
      <c r="D6" s="141" t="s">
        <v>15</v>
      </c>
      <c r="E6" s="142">
        <v>4202</v>
      </c>
      <c r="F6" s="141" t="s">
        <v>222</v>
      </c>
      <c r="G6" s="177">
        <v>7.7700000000000005E-2</v>
      </c>
      <c r="H6" s="144">
        <v>0.98</v>
      </c>
      <c r="I6" s="178">
        <v>1.2</v>
      </c>
      <c r="J6" s="143">
        <v>0.1</v>
      </c>
      <c r="K6" s="145">
        <v>0.38</v>
      </c>
      <c r="L6" s="177">
        <v>0.14050000000000001</v>
      </c>
      <c r="M6" s="177">
        <v>0.2404</v>
      </c>
      <c r="N6" s="177">
        <v>0.55300000000000005</v>
      </c>
      <c r="O6" s="177">
        <v>0.94</v>
      </c>
      <c r="P6" s="177">
        <v>0.50539999999999996</v>
      </c>
      <c r="Q6" s="177">
        <v>0.24</v>
      </c>
      <c r="R6" s="177">
        <v>0.2361</v>
      </c>
      <c r="S6" s="177">
        <v>0.22059999999999999</v>
      </c>
      <c r="T6" s="177">
        <v>0.90900000000000003</v>
      </c>
      <c r="U6" s="177">
        <v>0.90210000000000001</v>
      </c>
      <c r="V6" s="177">
        <v>0.1905</v>
      </c>
      <c r="W6" s="143">
        <v>0.2918</v>
      </c>
      <c r="X6" s="143">
        <v>0.45069999999999999</v>
      </c>
      <c r="Y6" s="146"/>
      <c r="AE6" s="147">
        <v>0.26350000000000001</v>
      </c>
      <c r="AF6" s="147">
        <v>4.7800000000000002E-2</v>
      </c>
      <c r="AG6" s="148">
        <v>0.2361</v>
      </c>
      <c r="AH6" s="148">
        <v>0.22059999999999999</v>
      </c>
      <c r="AI6" s="150">
        <f>AG6-AE6</f>
        <v>-2.7400000000000008E-2</v>
      </c>
      <c r="AJ6" s="149">
        <f>+AH6-AF6</f>
        <v>0.17279999999999998</v>
      </c>
      <c r="AK6" s="147">
        <f>+AE6+(AI6*0.15)</f>
        <v>0.25939000000000001</v>
      </c>
      <c r="AL6" s="147">
        <f>+AF6+(AJ6*0.15)</f>
        <v>7.3719999999999994E-2</v>
      </c>
      <c r="AM6" s="147">
        <f>+AE6+(AI6/2)</f>
        <v>0.24980000000000002</v>
      </c>
      <c r="AN6" s="147">
        <f>+AF6+(AJ6/2)</f>
        <v>0.13419999999999999</v>
      </c>
      <c r="AO6" s="147">
        <f>+AE6+(AI6*0.8)</f>
        <v>0.24158000000000002</v>
      </c>
      <c r="AP6" s="147">
        <f>+AF6+(AJ6*0.8)</f>
        <v>0.18604000000000001</v>
      </c>
      <c r="AQ6" s="147">
        <f>+AE6+AI6</f>
        <v>0.2361</v>
      </c>
      <c r="AR6" s="147">
        <f>+AF6+AJ6</f>
        <v>0.22059999999999999</v>
      </c>
    </row>
    <row r="7" spans="1:44" s="122" customFormat="1" ht="16.5" x14ac:dyDescent="0.3">
      <c r="A7" s="138">
        <v>18</v>
      </c>
      <c r="B7" s="139" t="s">
        <v>178</v>
      </c>
      <c r="C7" s="140">
        <v>5</v>
      </c>
      <c r="D7" s="141" t="s">
        <v>14</v>
      </c>
      <c r="E7" s="142">
        <v>4302</v>
      </c>
      <c r="F7" s="141" t="s">
        <v>222</v>
      </c>
      <c r="G7" s="177">
        <v>7.5300000000000006E-2</v>
      </c>
      <c r="H7" s="144">
        <v>0.98</v>
      </c>
      <c r="I7" s="178">
        <v>1.1000000000000001</v>
      </c>
      <c r="J7" s="143">
        <v>0.1</v>
      </c>
      <c r="K7" s="145">
        <v>0.31</v>
      </c>
      <c r="L7" s="177">
        <v>0.10059999999999999</v>
      </c>
      <c r="M7" s="177">
        <v>0.24249999999999999</v>
      </c>
      <c r="N7" s="177">
        <v>0.55079999999999996</v>
      </c>
      <c r="O7" s="177">
        <v>0.94</v>
      </c>
      <c r="P7" s="177">
        <v>0.15379999999999999</v>
      </c>
      <c r="Q7" s="177">
        <v>0.24</v>
      </c>
      <c r="R7" s="177">
        <v>0.31090000000000001</v>
      </c>
      <c r="S7" s="177">
        <v>0.34920000000000001</v>
      </c>
      <c r="T7" s="177">
        <v>0.91600000000000004</v>
      </c>
      <c r="U7" s="177">
        <v>0.89090000000000003</v>
      </c>
      <c r="V7" s="177">
        <v>0.1928</v>
      </c>
      <c r="W7" s="143">
        <v>0.1903</v>
      </c>
      <c r="X7" s="143">
        <v>0.37030000000000002</v>
      </c>
      <c r="Y7" s="146"/>
      <c r="AE7" s="147">
        <v>0.28010000000000002</v>
      </c>
      <c r="AF7" s="147">
        <v>0.34429999999999999</v>
      </c>
      <c r="AG7" s="148">
        <v>0.31090000000000001</v>
      </c>
      <c r="AH7" s="148">
        <v>0.34920000000000001</v>
      </c>
      <c r="AI7" s="179">
        <f>AG7-AE7</f>
        <v>3.0799999999999994E-2</v>
      </c>
      <c r="AJ7" s="179">
        <f>+AH7-AF7</f>
        <v>4.9000000000000155E-3</v>
      </c>
      <c r="AK7" s="147">
        <f>+AE7+(AI7*0.15)</f>
        <v>0.28472000000000003</v>
      </c>
      <c r="AL7" s="147">
        <f>+AF7+(AJ7*0.15)</f>
        <v>0.34503499999999998</v>
      </c>
      <c r="AM7" s="147">
        <f t="shared" ref="AM7:AN7" si="0">+AE7+(AI7/2)</f>
        <v>0.29549999999999998</v>
      </c>
      <c r="AN7" s="147">
        <f t="shared" si="0"/>
        <v>0.34675</v>
      </c>
      <c r="AO7" s="147">
        <f>+AE7+(AI7*0.8)</f>
        <v>0.30474000000000001</v>
      </c>
      <c r="AP7" s="147">
        <f>+AF7+(AJ7*0.8)</f>
        <v>0.34822000000000003</v>
      </c>
      <c r="AQ7" s="147">
        <f t="shared" ref="AQ7:AR7" si="1">+AE7+AI7</f>
        <v>0.31090000000000001</v>
      </c>
      <c r="AR7" s="147">
        <f t="shared" si="1"/>
        <v>0.34920000000000001</v>
      </c>
    </row>
    <row r="8" spans="1:44" ht="16.5" hidden="1" x14ac:dyDescent="0.3">
      <c r="AI8" s="153">
        <f t="shared" ref="AI8:AI30" si="2">AG8-AE8</f>
        <v>0</v>
      </c>
      <c r="AM8" s="147">
        <f t="shared" ref="AM8:AM30" si="3">+AF8+(AJ8/2)</f>
        <v>0</v>
      </c>
    </row>
    <row r="9" spans="1:44" ht="16.5" hidden="1" x14ac:dyDescent="0.3">
      <c r="AI9" s="153">
        <f t="shared" si="2"/>
        <v>0</v>
      </c>
      <c r="AM9" s="147">
        <f t="shared" si="3"/>
        <v>0</v>
      </c>
    </row>
    <row r="10" spans="1:44" ht="16.5" hidden="1" x14ac:dyDescent="0.3">
      <c r="AI10" s="153">
        <f t="shared" si="2"/>
        <v>0</v>
      </c>
      <c r="AM10" s="147">
        <f t="shared" si="3"/>
        <v>0</v>
      </c>
    </row>
    <row r="11" spans="1:44" ht="18" hidden="1" x14ac:dyDescent="0.35">
      <c r="A11" s="413" t="s">
        <v>192</v>
      </c>
      <c r="B11" s="413"/>
      <c r="C11" s="413"/>
      <c r="D11" s="413"/>
      <c r="E11" s="413"/>
      <c r="F11" s="413"/>
      <c r="G11" s="414"/>
      <c r="H11" s="414"/>
      <c r="I11" s="414"/>
      <c r="J11" s="414"/>
      <c r="K11" s="414"/>
      <c r="L11" s="414"/>
      <c r="M11" s="414"/>
      <c r="N11" s="414"/>
      <c r="O11" s="414"/>
      <c r="P11" s="414"/>
      <c r="Q11" s="154"/>
      <c r="R11" s="155"/>
      <c r="T11" s="154"/>
      <c r="U11" s="155"/>
      <c r="W11" s="154"/>
      <c r="X11" s="155"/>
      <c r="AE11" s="155"/>
      <c r="AI11" s="153">
        <f t="shared" si="2"/>
        <v>0</v>
      </c>
      <c r="AM11" s="147">
        <f t="shared" si="3"/>
        <v>0</v>
      </c>
    </row>
    <row r="12" spans="1:44" ht="16.5" hidden="1" x14ac:dyDescent="0.3">
      <c r="A12" s="123"/>
      <c r="B12" s="123"/>
      <c r="C12" s="123"/>
      <c r="D12" s="123"/>
      <c r="E12" s="405" t="s">
        <v>147</v>
      </c>
      <c r="F12" s="408" t="s">
        <v>148</v>
      </c>
      <c r="G12" s="411" t="s">
        <v>1</v>
      </c>
      <c r="H12" s="412"/>
      <c r="I12" s="412"/>
      <c r="J12" s="412"/>
      <c r="K12" s="412"/>
      <c r="L12" s="412"/>
      <c r="M12" s="412"/>
      <c r="N12" s="412"/>
      <c r="O12" s="412"/>
      <c r="P12" s="412"/>
      <c r="Q12" s="412"/>
      <c r="R12" s="412"/>
      <c r="S12" s="412"/>
      <c r="AI12" s="153">
        <f t="shared" si="2"/>
        <v>0</v>
      </c>
      <c r="AM12" s="147">
        <f t="shared" si="3"/>
        <v>0</v>
      </c>
    </row>
    <row r="13" spans="1:44" ht="16.5" hidden="1" x14ac:dyDescent="0.3">
      <c r="A13" s="125"/>
      <c r="B13" s="126"/>
      <c r="C13" s="125"/>
      <c r="D13" s="125"/>
      <c r="E13" s="406"/>
      <c r="F13" s="409"/>
      <c r="G13" s="127" t="s">
        <v>4</v>
      </c>
      <c r="H13" s="128" t="s">
        <v>5</v>
      </c>
      <c r="I13" s="128" t="s">
        <v>6</v>
      </c>
      <c r="J13" s="128" t="s">
        <v>7</v>
      </c>
      <c r="K13" s="128" t="s">
        <v>8</v>
      </c>
      <c r="L13" s="128" t="s">
        <v>9</v>
      </c>
      <c r="M13" s="128" t="s">
        <v>10</v>
      </c>
      <c r="N13" s="128" t="s">
        <v>11</v>
      </c>
      <c r="O13" s="128" t="s">
        <v>12</v>
      </c>
      <c r="P13" s="128" t="s">
        <v>13</v>
      </c>
      <c r="Q13" s="128" t="s">
        <v>2</v>
      </c>
      <c r="R13" s="128" t="s">
        <v>3</v>
      </c>
      <c r="S13" s="128" t="s">
        <v>16</v>
      </c>
      <c r="T13" s="128" t="s">
        <v>2</v>
      </c>
      <c r="U13" s="128" t="s">
        <v>3</v>
      </c>
      <c r="V13" s="128" t="s">
        <v>16</v>
      </c>
      <c r="W13" s="128" t="s">
        <v>2</v>
      </c>
      <c r="X13" s="128" t="s">
        <v>3</v>
      </c>
      <c r="Y13" s="128" t="s">
        <v>16</v>
      </c>
      <c r="AE13" s="128" t="s">
        <v>3</v>
      </c>
      <c r="AF13" s="128" t="s">
        <v>16</v>
      </c>
      <c r="AI13" s="153" t="e">
        <f t="shared" si="2"/>
        <v>#VALUE!</v>
      </c>
      <c r="AM13" s="147" t="e">
        <f t="shared" si="3"/>
        <v>#VALUE!</v>
      </c>
    </row>
    <row r="14" spans="1:44" ht="89.25" hidden="1" x14ac:dyDescent="0.3">
      <c r="A14" s="125" t="s">
        <v>160</v>
      </c>
      <c r="B14" s="126" t="s">
        <v>161</v>
      </c>
      <c r="C14" s="125" t="s">
        <v>160</v>
      </c>
      <c r="D14" s="125" t="s">
        <v>0</v>
      </c>
      <c r="E14" s="406"/>
      <c r="F14" s="409"/>
      <c r="G14" s="129" t="s">
        <v>193</v>
      </c>
      <c r="H14" s="129" t="s">
        <v>194</v>
      </c>
      <c r="I14" s="129" t="s">
        <v>195</v>
      </c>
      <c r="J14" s="129" t="s">
        <v>196</v>
      </c>
      <c r="K14" s="129" t="s">
        <v>197</v>
      </c>
      <c r="L14" s="129" t="s">
        <v>198</v>
      </c>
      <c r="M14" s="129" t="s">
        <v>199</v>
      </c>
      <c r="N14" s="129" t="s">
        <v>200</v>
      </c>
      <c r="O14" s="129" t="s">
        <v>201</v>
      </c>
      <c r="P14" s="130" t="s">
        <v>202</v>
      </c>
      <c r="Q14" s="130" t="s">
        <v>203</v>
      </c>
      <c r="R14" s="130" t="s">
        <v>204</v>
      </c>
      <c r="S14" s="130" t="s">
        <v>34</v>
      </c>
      <c r="T14" s="130" t="s">
        <v>203</v>
      </c>
      <c r="U14" s="130" t="s">
        <v>204</v>
      </c>
      <c r="V14" s="130" t="s">
        <v>34</v>
      </c>
      <c r="W14" s="130" t="s">
        <v>203</v>
      </c>
      <c r="X14" s="130" t="s">
        <v>204</v>
      </c>
      <c r="Y14" s="130" t="s">
        <v>34</v>
      </c>
      <c r="AE14" s="130" t="s">
        <v>204</v>
      </c>
      <c r="AF14" s="130" t="s">
        <v>34</v>
      </c>
      <c r="AI14" s="153" t="e">
        <f t="shared" si="2"/>
        <v>#VALUE!</v>
      </c>
      <c r="AM14" s="147" t="e">
        <f t="shared" si="3"/>
        <v>#VALUE!</v>
      </c>
    </row>
    <row r="15" spans="1:44" ht="16.5" hidden="1" x14ac:dyDescent="0.3">
      <c r="A15" s="132"/>
      <c r="B15" s="133"/>
      <c r="C15" s="132"/>
      <c r="D15" s="132"/>
      <c r="E15" s="407"/>
      <c r="F15" s="410"/>
      <c r="G15" s="156">
        <v>0.1</v>
      </c>
      <c r="H15" s="156">
        <v>0.1</v>
      </c>
      <c r="I15" s="156">
        <v>0.1</v>
      </c>
      <c r="J15" s="157">
        <v>1</v>
      </c>
      <c r="K15" s="156">
        <v>0.1</v>
      </c>
      <c r="L15" s="157">
        <v>1</v>
      </c>
      <c r="M15" s="157">
        <v>1</v>
      </c>
      <c r="N15" s="157">
        <v>1</v>
      </c>
      <c r="O15" s="156">
        <v>0.1</v>
      </c>
      <c r="P15" s="156">
        <v>0.1</v>
      </c>
      <c r="Q15" s="158"/>
      <c r="R15" s="158"/>
      <c r="S15" s="134">
        <v>0.1</v>
      </c>
      <c r="T15" s="158"/>
      <c r="U15" s="158"/>
      <c r="V15" s="134">
        <v>0.1</v>
      </c>
      <c r="W15" s="158"/>
      <c r="X15" s="158"/>
      <c r="Y15" s="134">
        <v>0.1</v>
      </c>
      <c r="AE15" s="158"/>
      <c r="AF15" s="134">
        <v>0.1</v>
      </c>
      <c r="AI15" s="153">
        <f t="shared" si="2"/>
        <v>0</v>
      </c>
      <c r="AM15" s="147">
        <f t="shared" si="3"/>
        <v>0.1</v>
      </c>
    </row>
    <row r="16" spans="1:44" ht="16.5" hidden="1" x14ac:dyDescent="0.3">
      <c r="A16" s="138">
        <v>17</v>
      </c>
      <c r="B16" s="139" t="s">
        <v>178</v>
      </c>
      <c r="C16" s="140">
        <v>5</v>
      </c>
      <c r="D16" s="141" t="s">
        <v>179</v>
      </c>
      <c r="E16" s="142">
        <v>4202</v>
      </c>
      <c r="F16" s="141" t="s">
        <v>180</v>
      </c>
      <c r="G16" s="159">
        <f>+G6*$G$15</f>
        <v>7.7700000000000009E-3</v>
      </c>
      <c r="H16" s="159">
        <f>+H6*$H$15</f>
        <v>9.8000000000000004E-2</v>
      </c>
      <c r="I16" s="159">
        <f>+I6*$I$15</f>
        <v>0.12</v>
      </c>
      <c r="J16" s="159">
        <f>+J6*$J$15</f>
        <v>0.1</v>
      </c>
      <c r="K16" s="159">
        <f>+K6*$K$15</f>
        <v>3.8000000000000006E-2</v>
      </c>
      <c r="L16" s="159">
        <f>+L6*$L$15</f>
        <v>0.14050000000000001</v>
      </c>
      <c r="M16" s="159">
        <f>+M6*$M$15</f>
        <v>0.2404</v>
      </c>
      <c r="N16" s="159">
        <f>+N6*$N$15</f>
        <v>0.55300000000000005</v>
      </c>
      <c r="O16" s="159">
        <f>+O6*$O$15</f>
        <v>9.4E-2</v>
      </c>
      <c r="P16" s="160">
        <f>+P6*$P$15</f>
        <v>5.0540000000000002E-2</v>
      </c>
      <c r="Q16" s="161">
        <v>0.14050000000000001</v>
      </c>
      <c r="R16" s="162">
        <v>0.1125</v>
      </c>
      <c r="S16" s="159">
        <f>+S6*$S$15</f>
        <v>2.206E-2</v>
      </c>
      <c r="T16" s="161">
        <v>0.14050000000000001</v>
      </c>
      <c r="U16" s="162">
        <v>0.1125</v>
      </c>
      <c r="V16" s="159">
        <f>+V6*$S$15</f>
        <v>1.9050000000000001E-2</v>
      </c>
      <c r="W16" s="161">
        <v>0.14050000000000001</v>
      </c>
      <c r="X16" s="162">
        <v>0.1125</v>
      </c>
      <c r="Y16" s="159">
        <f>+Y6*$S$15</f>
        <v>0</v>
      </c>
      <c r="AE16" s="162">
        <v>0.1125</v>
      </c>
      <c r="AF16" s="159">
        <f>+AF6*$S$15</f>
        <v>4.7800000000000004E-3</v>
      </c>
      <c r="AI16" s="153">
        <f t="shared" si="2"/>
        <v>-0.1125</v>
      </c>
      <c r="AM16" s="147">
        <f t="shared" si="3"/>
        <v>4.7800000000000004E-3</v>
      </c>
    </row>
    <row r="17" spans="1:39" ht="16.5" hidden="1" x14ac:dyDescent="0.3">
      <c r="A17" s="138">
        <v>18</v>
      </c>
      <c r="B17" s="139" t="s">
        <v>178</v>
      </c>
      <c r="C17" s="140">
        <v>5</v>
      </c>
      <c r="D17" s="141" t="s">
        <v>181</v>
      </c>
      <c r="E17" s="142">
        <v>4302</v>
      </c>
      <c r="F17" s="141" t="s">
        <v>180</v>
      </c>
      <c r="G17" s="159">
        <f>+G7*$G$15</f>
        <v>7.5300000000000011E-3</v>
      </c>
      <c r="H17" s="159">
        <f>+H7*$H$15</f>
        <v>9.8000000000000004E-2</v>
      </c>
      <c r="I17" s="159">
        <f>+I7*$I$15</f>
        <v>0.11000000000000001</v>
      </c>
      <c r="J17" s="159">
        <f>+J7*$J$15</f>
        <v>0.1</v>
      </c>
      <c r="K17" s="159">
        <f>+K7*$K$15</f>
        <v>3.1E-2</v>
      </c>
      <c r="L17" s="159">
        <f>+L7*$L$15</f>
        <v>0.10059999999999999</v>
      </c>
      <c r="M17" s="159">
        <f>+M7*$M$15</f>
        <v>0.24249999999999999</v>
      </c>
      <c r="N17" s="159">
        <f>+N7*$N$15</f>
        <v>0.55079999999999996</v>
      </c>
      <c r="O17" s="159">
        <f>+O7*$O$15</f>
        <v>9.4E-2</v>
      </c>
      <c r="P17" s="160">
        <f>+P7*$P$15</f>
        <v>1.538E-2</v>
      </c>
      <c r="Q17" s="161">
        <v>0.14649999999999999</v>
      </c>
      <c r="R17" s="162">
        <v>0.155</v>
      </c>
      <c r="S17" s="159">
        <f>+S7*$S$15</f>
        <v>3.492E-2</v>
      </c>
      <c r="T17" s="161">
        <v>0.14649999999999999</v>
      </c>
      <c r="U17" s="162">
        <v>0.155</v>
      </c>
      <c r="V17" s="159">
        <f>+V7*$S$15</f>
        <v>1.9280000000000002E-2</v>
      </c>
      <c r="W17" s="161">
        <v>0.14649999999999999</v>
      </c>
      <c r="X17" s="162">
        <v>0.155</v>
      </c>
      <c r="Y17" s="159">
        <f>+Y7*$S$15</f>
        <v>0</v>
      </c>
      <c r="AE17" s="162">
        <v>0.155</v>
      </c>
      <c r="AF17" s="159">
        <f>+AF7*$S$15</f>
        <v>3.4430000000000002E-2</v>
      </c>
      <c r="AI17" s="153">
        <f t="shared" si="2"/>
        <v>-0.155</v>
      </c>
      <c r="AM17" s="147">
        <f t="shared" si="3"/>
        <v>3.4430000000000002E-2</v>
      </c>
    </row>
    <row r="18" spans="1:39" ht="16.5" hidden="1" x14ac:dyDescent="0.3">
      <c r="A18" s="138">
        <v>19</v>
      </c>
      <c r="B18" s="139" t="s">
        <v>178</v>
      </c>
      <c r="C18" s="140">
        <v>5</v>
      </c>
      <c r="D18" s="141" t="s">
        <v>178</v>
      </c>
      <c r="E18" s="142">
        <v>4102</v>
      </c>
      <c r="F18" s="141" t="s">
        <v>182</v>
      </c>
      <c r="G18" s="159" t="e">
        <f>+#REF!*$G$15</f>
        <v>#REF!</v>
      </c>
      <c r="H18" s="159" t="e">
        <f>+#REF!*$H$15</f>
        <v>#REF!</v>
      </c>
      <c r="I18" s="159" t="e">
        <f>+#REF!*$I$15</f>
        <v>#REF!</v>
      </c>
      <c r="J18" s="159" t="e">
        <f>+#REF!*$J$15</f>
        <v>#REF!</v>
      </c>
      <c r="K18" s="159" t="e">
        <f>+#REF!*$K$15</f>
        <v>#REF!</v>
      </c>
      <c r="L18" s="159" t="e">
        <f>+#REF!*$L$15</f>
        <v>#REF!</v>
      </c>
      <c r="M18" s="159" t="e">
        <f>+#REF!*$M$15</f>
        <v>#REF!</v>
      </c>
      <c r="N18" s="159" t="e">
        <f>+#REF!*$N$15</f>
        <v>#REF!</v>
      </c>
      <c r="O18" s="159" t="e">
        <f>+#REF!*$O$15</f>
        <v>#REF!</v>
      </c>
      <c r="P18" s="160" t="e">
        <f>+#REF!*$P$15</f>
        <v>#REF!</v>
      </c>
      <c r="Q18" s="161">
        <v>0.14649999999999999</v>
      </c>
      <c r="R18" s="162">
        <v>0.17</v>
      </c>
      <c r="S18" s="159" t="e">
        <f>+#REF!*$S$15</f>
        <v>#REF!</v>
      </c>
      <c r="T18" s="161">
        <v>0.14649999999999999</v>
      </c>
      <c r="U18" s="162">
        <v>0.17</v>
      </c>
      <c r="V18" s="159" t="e">
        <f>+#REF!*$S$15</f>
        <v>#REF!</v>
      </c>
      <c r="W18" s="161">
        <v>0.14649999999999999</v>
      </c>
      <c r="X18" s="162">
        <v>0.17</v>
      </c>
      <c r="Y18" s="159" t="e">
        <f>+#REF!*$S$15</f>
        <v>#REF!</v>
      </c>
      <c r="AE18" s="162">
        <v>0.17</v>
      </c>
      <c r="AF18" s="159" t="e">
        <f>+#REF!*$S$15</f>
        <v>#REF!</v>
      </c>
      <c r="AI18" s="153">
        <f t="shared" si="2"/>
        <v>-0.17</v>
      </c>
      <c r="AM18" s="147" t="e">
        <f t="shared" si="3"/>
        <v>#REF!</v>
      </c>
    </row>
    <row r="19" spans="1:39" ht="16.5" hidden="1" x14ac:dyDescent="0.3">
      <c r="A19" s="138">
        <v>20</v>
      </c>
      <c r="B19" s="139" t="s">
        <v>178</v>
      </c>
      <c r="C19" s="140">
        <v>5</v>
      </c>
      <c r="D19" s="141" t="s">
        <v>183</v>
      </c>
      <c r="E19" s="142">
        <v>4201</v>
      </c>
      <c r="F19" s="141" t="s">
        <v>180</v>
      </c>
      <c r="G19" s="159" t="e">
        <f>+#REF!*$G$15</f>
        <v>#REF!</v>
      </c>
      <c r="H19" s="159" t="e">
        <f>+#REF!*$H$15</f>
        <v>#REF!</v>
      </c>
      <c r="I19" s="159" t="e">
        <f>+#REF!*$I$15</f>
        <v>#REF!</v>
      </c>
      <c r="J19" s="159" t="e">
        <f>+#REF!*$J$15</f>
        <v>#REF!</v>
      </c>
      <c r="K19" s="159" t="e">
        <f>+#REF!*$K$15</f>
        <v>#REF!</v>
      </c>
      <c r="L19" s="159" t="e">
        <f>+#REF!*$L$15</f>
        <v>#REF!</v>
      </c>
      <c r="M19" s="159" t="e">
        <f>+#REF!*$M$15</f>
        <v>#REF!</v>
      </c>
      <c r="N19" s="159" t="e">
        <f>+#REF!*$N$15</f>
        <v>#REF!</v>
      </c>
      <c r="O19" s="159" t="e">
        <f>+#REF!*$O$15</f>
        <v>#REF!</v>
      </c>
      <c r="P19" s="160" t="e">
        <f>+#REF!*$P$15</f>
        <v>#REF!</v>
      </c>
      <c r="Q19" s="161">
        <v>0.13750000000000001</v>
      </c>
      <c r="R19" s="162">
        <v>0.14000000000000001</v>
      </c>
      <c r="S19" s="159" t="e">
        <f>+#REF!*$S$15</f>
        <v>#REF!</v>
      </c>
      <c r="T19" s="161">
        <v>0.13750000000000001</v>
      </c>
      <c r="U19" s="162">
        <v>0.14000000000000001</v>
      </c>
      <c r="V19" s="159" t="e">
        <f>+#REF!*$S$15</f>
        <v>#REF!</v>
      </c>
      <c r="W19" s="161">
        <v>0.13750000000000001</v>
      </c>
      <c r="X19" s="162">
        <v>0.14000000000000001</v>
      </c>
      <c r="Y19" s="159" t="e">
        <f>+#REF!*$S$15</f>
        <v>#REF!</v>
      </c>
      <c r="AE19" s="162">
        <v>0.14000000000000001</v>
      </c>
      <c r="AF19" s="159" t="e">
        <f>+#REF!*$S$15</f>
        <v>#REF!</v>
      </c>
      <c r="AI19" s="153">
        <f t="shared" si="2"/>
        <v>-0.14000000000000001</v>
      </c>
      <c r="AM19" s="147" t="e">
        <f t="shared" si="3"/>
        <v>#REF!</v>
      </c>
    </row>
    <row r="20" spans="1:39" ht="16.5" hidden="1" x14ac:dyDescent="0.3">
      <c r="A20" s="138">
        <v>21</v>
      </c>
      <c r="B20" s="139" t="s">
        <v>178</v>
      </c>
      <c r="C20" s="140">
        <v>5</v>
      </c>
      <c r="D20" s="141" t="s">
        <v>184</v>
      </c>
      <c r="E20" s="142">
        <v>4101</v>
      </c>
      <c r="F20" s="141" t="s">
        <v>182</v>
      </c>
      <c r="G20" s="159" t="e">
        <f>+#REF!*$G$15</f>
        <v>#REF!</v>
      </c>
      <c r="H20" s="159" t="e">
        <f>+#REF!*$H$15</f>
        <v>#REF!</v>
      </c>
      <c r="I20" s="159" t="e">
        <f>+#REF!*$I$15</f>
        <v>#REF!</v>
      </c>
      <c r="J20" s="159" t="e">
        <f>+#REF!*$J$15</f>
        <v>#REF!</v>
      </c>
      <c r="K20" s="159" t="e">
        <f>+#REF!*$K$15</f>
        <v>#REF!</v>
      </c>
      <c r="L20" s="159" t="e">
        <f>+#REF!*$L$15</f>
        <v>#REF!</v>
      </c>
      <c r="M20" s="159" t="e">
        <f>+#REF!*$M$15</f>
        <v>#REF!</v>
      </c>
      <c r="N20" s="159" t="e">
        <f>+#REF!*$N$15</f>
        <v>#REF!</v>
      </c>
      <c r="O20" s="159" t="e">
        <f>+#REF!*$O$15</f>
        <v>#REF!</v>
      </c>
      <c r="P20" s="160" t="e">
        <f>+#REF!*$P$15</f>
        <v>#REF!</v>
      </c>
      <c r="Q20" s="161">
        <v>0.13750000000000001</v>
      </c>
      <c r="R20" s="162">
        <v>0.14750000000000002</v>
      </c>
      <c r="S20" s="159" t="e">
        <f>+#REF!*$S$15</f>
        <v>#REF!</v>
      </c>
      <c r="T20" s="161">
        <v>0.13750000000000001</v>
      </c>
      <c r="U20" s="162">
        <v>0.14750000000000002</v>
      </c>
      <c r="V20" s="159" t="e">
        <f>+#REF!*$S$15</f>
        <v>#REF!</v>
      </c>
      <c r="W20" s="161">
        <v>0.13750000000000001</v>
      </c>
      <c r="X20" s="162">
        <v>0.14750000000000002</v>
      </c>
      <c r="Y20" s="159" t="e">
        <f>+#REF!*$S$15</f>
        <v>#REF!</v>
      </c>
      <c r="AE20" s="162">
        <v>0.14750000000000002</v>
      </c>
      <c r="AF20" s="159" t="e">
        <f>+#REF!*$S$15</f>
        <v>#REF!</v>
      </c>
      <c r="AI20" s="153">
        <f t="shared" si="2"/>
        <v>-0.14750000000000002</v>
      </c>
      <c r="AM20" s="147" t="e">
        <f t="shared" si="3"/>
        <v>#REF!</v>
      </c>
    </row>
    <row r="21" spans="1:39" ht="16.5" hidden="1" x14ac:dyDescent="0.3">
      <c r="A21" s="138">
        <v>22</v>
      </c>
      <c r="B21" s="139" t="s">
        <v>178</v>
      </c>
      <c r="C21" s="140">
        <v>5</v>
      </c>
      <c r="D21" s="141" t="s">
        <v>185</v>
      </c>
      <c r="E21" s="142">
        <v>4203</v>
      </c>
      <c r="F21" s="141" t="s">
        <v>180</v>
      </c>
      <c r="G21" s="159" t="e">
        <f>+#REF!*$G$15</f>
        <v>#REF!</v>
      </c>
      <c r="H21" s="159" t="e">
        <f>+#REF!*$H$15</f>
        <v>#REF!</v>
      </c>
      <c r="I21" s="159" t="e">
        <f>+#REF!*$I$15</f>
        <v>#REF!</v>
      </c>
      <c r="J21" s="159" t="e">
        <f>+#REF!*$J$15</f>
        <v>#REF!</v>
      </c>
      <c r="K21" s="159" t="e">
        <f>+#REF!*$K$15</f>
        <v>#REF!</v>
      </c>
      <c r="L21" s="159" t="e">
        <f>+#REF!*$L$15</f>
        <v>#REF!</v>
      </c>
      <c r="M21" s="159" t="e">
        <f>+#REF!*$M$15</f>
        <v>#REF!</v>
      </c>
      <c r="N21" s="159" t="e">
        <f>+#REF!*$N$15</f>
        <v>#REF!</v>
      </c>
      <c r="O21" s="159" t="e">
        <f>+#REF!*$O$15</f>
        <v>#REF!</v>
      </c>
      <c r="P21" s="160" t="e">
        <f>+#REF!*$P$15</f>
        <v>#REF!</v>
      </c>
      <c r="Q21" s="161">
        <v>0.13750000000000001</v>
      </c>
      <c r="R21" s="162">
        <v>0.17500000000000002</v>
      </c>
      <c r="S21" s="159" t="e">
        <f>+#REF!*$S$15</f>
        <v>#REF!</v>
      </c>
      <c r="T21" s="161">
        <v>0.13750000000000001</v>
      </c>
      <c r="U21" s="162">
        <v>0.17500000000000002</v>
      </c>
      <c r="V21" s="159" t="e">
        <f>+#REF!*$S$15</f>
        <v>#REF!</v>
      </c>
      <c r="W21" s="161">
        <v>0.13750000000000001</v>
      </c>
      <c r="X21" s="162">
        <v>0.17500000000000002</v>
      </c>
      <c r="Y21" s="159" t="e">
        <f>+#REF!*$S$15</f>
        <v>#REF!</v>
      </c>
      <c r="AE21" s="162">
        <v>0.17500000000000002</v>
      </c>
      <c r="AF21" s="159" t="e">
        <f>+#REF!*$S$15</f>
        <v>#REF!</v>
      </c>
      <c r="AI21" s="153">
        <f t="shared" si="2"/>
        <v>-0.17500000000000002</v>
      </c>
      <c r="AM21" s="147" t="e">
        <f t="shared" si="3"/>
        <v>#REF!</v>
      </c>
    </row>
    <row r="22" spans="1:39" ht="16.5" hidden="1" x14ac:dyDescent="0.3">
      <c r="A22" s="138">
        <v>23</v>
      </c>
      <c r="B22" s="139" t="s">
        <v>178</v>
      </c>
      <c r="C22" s="140">
        <v>5</v>
      </c>
      <c r="D22" s="141" t="s">
        <v>186</v>
      </c>
      <c r="E22" s="142">
        <v>4303</v>
      </c>
      <c r="F22" s="141" t="s">
        <v>180</v>
      </c>
      <c r="G22" s="159" t="e">
        <f>+#REF!*$G$15</f>
        <v>#REF!</v>
      </c>
      <c r="H22" s="159" t="e">
        <f>+#REF!*$H$15</f>
        <v>#REF!</v>
      </c>
      <c r="I22" s="159" t="e">
        <f>+#REF!*$I$15</f>
        <v>#REF!</v>
      </c>
      <c r="J22" s="159" t="e">
        <f>+#REF!*$J$15</f>
        <v>#REF!</v>
      </c>
      <c r="K22" s="159" t="e">
        <f>+#REF!*$K$15</f>
        <v>#REF!</v>
      </c>
      <c r="L22" s="159" t="e">
        <f>+#REF!*$L$15</f>
        <v>#REF!</v>
      </c>
      <c r="M22" s="159" t="e">
        <f>+#REF!*$M$15</f>
        <v>#REF!</v>
      </c>
      <c r="N22" s="159" t="e">
        <f>+#REF!*$N$15</f>
        <v>#REF!</v>
      </c>
      <c r="O22" s="159" t="e">
        <f>+#REF!*$O$15</f>
        <v>#REF!</v>
      </c>
      <c r="P22" s="160" t="e">
        <f>+#REF!*$P$15</f>
        <v>#REF!</v>
      </c>
      <c r="Q22" s="161">
        <v>0.13750000000000001</v>
      </c>
      <c r="R22" s="162">
        <v>0.14750000000000002</v>
      </c>
      <c r="S22" s="159" t="e">
        <f>+#REF!*$S$15</f>
        <v>#REF!</v>
      </c>
      <c r="T22" s="161">
        <v>0.13750000000000001</v>
      </c>
      <c r="U22" s="162">
        <v>0.14750000000000002</v>
      </c>
      <c r="V22" s="159" t="e">
        <f>+#REF!*$S$15</f>
        <v>#REF!</v>
      </c>
      <c r="W22" s="161">
        <v>0.13750000000000001</v>
      </c>
      <c r="X22" s="162">
        <v>0.14750000000000002</v>
      </c>
      <c r="Y22" s="159" t="e">
        <f>+#REF!*$S$15</f>
        <v>#REF!</v>
      </c>
      <c r="AE22" s="162">
        <v>0.14750000000000002</v>
      </c>
      <c r="AF22" s="159" t="e">
        <f>+#REF!*$S$15</f>
        <v>#REF!</v>
      </c>
      <c r="AI22" s="153">
        <f t="shared" si="2"/>
        <v>-0.14750000000000002</v>
      </c>
      <c r="AM22" s="147" t="e">
        <f t="shared" si="3"/>
        <v>#REF!</v>
      </c>
    </row>
    <row r="23" spans="1:39" ht="16.5" hidden="1" x14ac:dyDescent="0.3">
      <c r="A23" s="138">
        <v>24</v>
      </c>
      <c r="B23" s="139" t="s">
        <v>178</v>
      </c>
      <c r="C23" s="140">
        <v>5</v>
      </c>
      <c r="D23" s="141" t="s">
        <v>187</v>
      </c>
      <c r="E23" s="142">
        <v>4301</v>
      </c>
      <c r="F23" s="141" t="s">
        <v>180</v>
      </c>
      <c r="G23" s="159" t="e">
        <f>+#REF!*$G$15</f>
        <v>#REF!</v>
      </c>
      <c r="H23" s="159" t="e">
        <f>+#REF!*$H$15</f>
        <v>#REF!</v>
      </c>
      <c r="I23" s="159" t="e">
        <f>+#REF!*$I$15</f>
        <v>#REF!</v>
      </c>
      <c r="J23" s="159" t="e">
        <f>+#REF!*$J$15</f>
        <v>#REF!</v>
      </c>
      <c r="K23" s="159" t="e">
        <f>+#REF!*$K$15</f>
        <v>#REF!</v>
      </c>
      <c r="L23" s="159" t="e">
        <f>+#REF!*$L$15</f>
        <v>#REF!</v>
      </c>
      <c r="M23" s="159" t="e">
        <f>+#REF!*$M$15</f>
        <v>#REF!</v>
      </c>
      <c r="N23" s="159" t="e">
        <f>+#REF!*$N$15</f>
        <v>#REF!</v>
      </c>
      <c r="O23" s="159" t="e">
        <f>+#REF!*$O$15</f>
        <v>#REF!</v>
      </c>
      <c r="P23" s="160" t="e">
        <f>+#REF!*$P$15</f>
        <v>#REF!</v>
      </c>
      <c r="Q23" s="161">
        <v>0.13750000000000001</v>
      </c>
      <c r="R23" s="162">
        <v>0.16250000000000001</v>
      </c>
      <c r="S23" s="159" t="e">
        <f>+#REF!*$S$15</f>
        <v>#REF!</v>
      </c>
      <c r="T23" s="161">
        <v>0.13750000000000001</v>
      </c>
      <c r="U23" s="162">
        <v>0.16250000000000001</v>
      </c>
      <c r="V23" s="159" t="e">
        <f>+#REF!*$S$15</f>
        <v>#REF!</v>
      </c>
      <c r="W23" s="161">
        <v>0.13750000000000001</v>
      </c>
      <c r="X23" s="162">
        <v>0.16250000000000001</v>
      </c>
      <c r="Y23" s="159" t="e">
        <f>+#REF!*$S$15</f>
        <v>#REF!</v>
      </c>
      <c r="AE23" s="162">
        <v>0.16250000000000001</v>
      </c>
      <c r="AF23" s="159" t="e">
        <f>+#REF!*$S$15</f>
        <v>#REF!</v>
      </c>
      <c r="AI23" s="153">
        <f t="shared" si="2"/>
        <v>-0.16250000000000001</v>
      </c>
      <c r="AM23" s="147" t="e">
        <f t="shared" si="3"/>
        <v>#REF!</v>
      </c>
    </row>
    <row r="24" spans="1:39" ht="16.5" hidden="1" x14ac:dyDescent="0.3">
      <c r="A24" s="138">
        <v>25</v>
      </c>
      <c r="B24" s="139" t="s">
        <v>178</v>
      </c>
      <c r="C24" s="140">
        <v>5</v>
      </c>
      <c r="D24" s="141" t="s">
        <v>188</v>
      </c>
      <c r="E24" s="142">
        <v>4304</v>
      </c>
      <c r="F24" s="141" t="s">
        <v>180</v>
      </c>
      <c r="G24" s="159" t="e">
        <f>+#REF!*$G$15</f>
        <v>#REF!</v>
      </c>
      <c r="H24" s="159" t="e">
        <f>+#REF!*$H$15</f>
        <v>#REF!</v>
      </c>
      <c r="I24" s="159" t="e">
        <f>+#REF!*$I$15</f>
        <v>#REF!</v>
      </c>
      <c r="J24" s="159" t="e">
        <f>+#REF!*$J$15</f>
        <v>#REF!</v>
      </c>
      <c r="K24" s="159" t="e">
        <f>+#REF!*$K$15</f>
        <v>#REF!</v>
      </c>
      <c r="L24" s="159" t="e">
        <f>+#REF!*$L$15</f>
        <v>#REF!</v>
      </c>
      <c r="M24" s="159" t="e">
        <f>+#REF!*$M$15</f>
        <v>#REF!</v>
      </c>
      <c r="N24" s="159" t="e">
        <f>+#REF!*$N$15</f>
        <v>#REF!</v>
      </c>
      <c r="O24" s="159" t="e">
        <f>+#REF!*$O$15</f>
        <v>#REF!</v>
      </c>
      <c r="P24" s="160" t="e">
        <f>+#REF!*$P$15</f>
        <v>#REF!</v>
      </c>
      <c r="Q24" s="161">
        <v>0.16</v>
      </c>
      <c r="R24" s="162">
        <v>0.13250000000000001</v>
      </c>
      <c r="S24" s="159" t="e">
        <f>+#REF!*$S$15</f>
        <v>#REF!</v>
      </c>
      <c r="T24" s="161">
        <v>0.16</v>
      </c>
      <c r="U24" s="162">
        <v>0.13250000000000001</v>
      </c>
      <c r="V24" s="159" t="e">
        <f>+#REF!*$S$15</f>
        <v>#REF!</v>
      </c>
      <c r="W24" s="161">
        <v>0.16</v>
      </c>
      <c r="X24" s="162">
        <v>0.13250000000000001</v>
      </c>
      <c r="Y24" s="159" t="e">
        <f>+#REF!*$S$15</f>
        <v>#REF!</v>
      </c>
      <c r="AE24" s="162">
        <v>0.13250000000000001</v>
      </c>
      <c r="AF24" s="159" t="e">
        <f>+#REF!*$S$15</f>
        <v>#REF!</v>
      </c>
      <c r="AI24" s="153">
        <f t="shared" si="2"/>
        <v>-0.13250000000000001</v>
      </c>
      <c r="AM24" s="147" t="e">
        <f t="shared" si="3"/>
        <v>#REF!</v>
      </c>
    </row>
    <row r="25" spans="1:39" ht="16.5" hidden="1" x14ac:dyDescent="0.3">
      <c r="A25" s="138">
        <v>26</v>
      </c>
      <c r="B25" s="139" t="s">
        <v>178</v>
      </c>
      <c r="C25" s="140">
        <v>5</v>
      </c>
      <c r="D25" s="141" t="s">
        <v>189</v>
      </c>
      <c r="E25" s="142">
        <v>4305</v>
      </c>
      <c r="F25" s="141" t="s">
        <v>180</v>
      </c>
      <c r="G25" s="159" t="e">
        <f>+#REF!*$G$15</f>
        <v>#REF!</v>
      </c>
      <c r="H25" s="159" t="e">
        <f>+#REF!*$H$15</f>
        <v>#REF!</v>
      </c>
      <c r="I25" s="159" t="e">
        <f>+#REF!*$I$15</f>
        <v>#REF!</v>
      </c>
      <c r="J25" s="159" t="e">
        <f>+#REF!*$J$15</f>
        <v>#REF!</v>
      </c>
      <c r="K25" s="159" t="e">
        <f>+#REF!*$K$15</f>
        <v>#REF!</v>
      </c>
      <c r="L25" s="159" t="e">
        <f>+#REF!*$L$15</f>
        <v>#REF!</v>
      </c>
      <c r="M25" s="159" t="e">
        <f>+#REF!*$M$15</f>
        <v>#REF!</v>
      </c>
      <c r="N25" s="159" t="e">
        <f>+#REF!*$N$15</f>
        <v>#REF!</v>
      </c>
      <c r="O25" s="159" t="e">
        <f>+#REF!*$O$15</f>
        <v>#REF!</v>
      </c>
      <c r="P25" s="160" t="e">
        <f>+#REF!*$P$15</f>
        <v>#REF!</v>
      </c>
      <c r="Q25" s="161">
        <v>0.2525</v>
      </c>
      <c r="R25" s="162">
        <v>0.20750000000000002</v>
      </c>
      <c r="S25" s="159" t="e">
        <f>+#REF!*$S$15</f>
        <v>#REF!</v>
      </c>
      <c r="T25" s="161">
        <v>0.2525</v>
      </c>
      <c r="U25" s="162">
        <v>0.20750000000000002</v>
      </c>
      <c r="V25" s="159" t="e">
        <f>+#REF!*$S$15</f>
        <v>#REF!</v>
      </c>
      <c r="W25" s="161">
        <v>0.2525</v>
      </c>
      <c r="X25" s="162">
        <v>0.20750000000000002</v>
      </c>
      <c r="Y25" s="159" t="e">
        <f>+#REF!*$S$15</f>
        <v>#REF!</v>
      </c>
      <c r="AE25" s="162">
        <v>0.20750000000000002</v>
      </c>
      <c r="AF25" s="159" t="e">
        <f>+#REF!*$S$15</f>
        <v>#REF!</v>
      </c>
      <c r="AI25" s="153">
        <f t="shared" si="2"/>
        <v>-0.20750000000000002</v>
      </c>
      <c r="AM25" s="147" t="e">
        <f t="shared" si="3"/>
        <v>#REF!</v>
      </c>
    </row>
    <row r="26" spans="1:39" ht="16.5" hidden="1" x14ac:dyDescent="0.3">
      <c r="A26" s="138">
        <v>27</v>
      </c>
      <c r="B26" s="139" t="s">
        <v>178</v>
      </c>
      <c r="C26" s="140">
        <v>5</v>
      </c>
      <c r="D26" s="141" t="s">
        <v>190</v>
      </c>
      <c r="E26" s="142">
        <v>4204</v>
      </c>
      <c r="F26" s="141" t="s">
        <v>180</v>
      </c>
      <c r="G26" s="159" t="e">
        <f>+#REF!*$G$15</f>
        <v>#REF!</v>
      </c>
      <c r="H26" s="159" t="e">
        <f>+#REF!*$H$15</f>
        <v>#REF!</v>
      </c>
      <c r="I26" s="159" t="e">
        <f>+#REF!*$I$15</f>
        <v>#REF!</v>
      </c>
      <c r="J26" s="159" t="e">
        <f>+#REF!*$J$15</f>
        <v>#REF!</v>
      </c>
      <c r="K26" s="159" t="e">
        <f>+#REF!*$K$15</f>
        <v>#REF!</v>
      </c>
      <c r="L26" s="159" t="e">
        <f>+#REF!*$L$15</f>
        <v>#REF!</v>
      </c>
      <c r="M26" s="159" t="e">
        <f>+#REF!*$M$15</f>
        <v>#REF!</v>
      </c>
      <c r="N26" s="159" t="e">
        <f>+#REF!*$N$15</f>
        <v>#REF!</v>
      </c>
      <c r="O26" s="159" t="e">
        <f>+#REF!*$O$15</f>
        <v>#REF!</v>
      </c>
      <c r="P26" s="160" t="e">
        <f>+#REF!*$P$15</f>
        <v>#REF!</v>
      </c>
      <c r="Q26" s="161">
        <v>0.13750000000000001</v>
      </c>
      <c r="R26" s="162">
        <v>0.1825</v>
      </c>
      <c r="S26" s="159" t="e">
        <f>+#REF!*$S$15</f>
        <v>#REF!</v>
      </c>
      <c r="T26" s="161">
        <v>0.13750000000000001</v>
      </c>
      <c r="U26" s="162">
        <v>0.1825</v>
      </c>
      <c r="V26" s="159" t="e">
        <f>+#REF!*$S$15</f>
        <v>#REF!</v>
      </c>
      <c r="W26" s="161">
        <v>0.13750000000000001</v>
      </c>
      <c r="X26" s="162">
        <v>0.1825</v>
      </c>
      <c r="Y26" s="159" t="e">
        <f>+#REF!*$S$15</f>
        <v>#REF!</v>
      </c>
      <c r="AE26" s="162">
        <v>0.1825</v>
      </c>
      <c r="AF26" s="159" t="e">
        <f>+#REF!*$S$15</f>
        <v>#REF!</v>
      </c>
      <c r="AI26" s="153">
        <f t="shared" si="2"/>
        <v>-0.1825</v>
      </c>
      <c r="AM26" s="147" t="e">
        <f t="shared" si="3"/>
        <v>#REF!</v>
      </c>
    </row>
    <row r="27" spans="1:39" ht="16.5" hidden="1" x14ac:dyDescent="0.3">
      <c r="A27" s="138">
        <v>28</v>
      </c>
      <c r="B27" s="151" t="s">
        <v>178</v>
      </c>
      <c r="C27" s="140">
        <v>5</v>
      </c>
      <c r="D27" s="152" t="s">
        <v>191</v>
      </c>
      <c r="E27" s="142">
        <v>4106</v>
      </c>
      <c r="F27" s="152" t="s">
        <v>180</v>
      </c>
      <c r="G27" s="159" t="e">
        <f>+#REF!*$G$15</f>
        <v>#REF!</v>
      </c>
      <c r="H27" s="159" t="e">
        <f>+#REF!*$H$15</f>
        <v>#REF!</v>
      </c>
      <c r="I27" s="159" t="e">
        <f>+#REF!*$I$15</f>
        <v>#REF!</v>
      </c>
      <c r="J27" s="159" t="e">
        <f>+#REF!*$J$15</f>
        <v>#REF!</v>
      </c>
      <c r="K27" s="159" t="e">
        <f>+#REF!*$K$15</f>
        <v>#REF!</v>
      </c>
      <c r="L27" s="159" t="e">
        <f>+#REF!*$L$15</f>
        <v>#REF!</v>
      </c>
      <c r="M27" s="159" t="e">
        <f>+#REF!*$M$15</f>
        <v>#REF!</v>
      </c>
      <c r="N27" s="159" t="e">
        <f>+#REF!*$N$15</f>
        <v>#REF!</v>
      </c>
      <c r="O27" s="159" t="e">
        <f>+#REF!*$O$15</f>
        <v>#REF!</v>
      </c>
      <c r="P27" s="160" t="e">
        <f>+#REF!*$P$15</f>
        <v>#REF!</v>
      </c>
      <c r="Q27" s="161">
        <v>0.13750000000000001</v>
      </c>
      <c r="R27" s="162">
        <v>0.185</v>
      </c>
      <c r="S27" s="159" t="e">
        <f>+#REF!*$S$15</f>
        <v>#REF!</v>
      </c>
      <c r="T27" s="161">
        <v>0.13750000000000001</v>
      </c>
      <c r="U27" s="162">
        <v>0.185</v>
      </c>
      <c r="V27" s="159" t="e">
        <f>+#REF!*$S$15</f>
        <v>#REF!</v>
      </c>
      <c r="W27" s="161">
        <v>0.13750000000000001</v>
      </c>
      <c r="X27" s="162">
        <v>0.185</v>
      </c>
      <c r="Y27" s="159" t="e">
        <f>+#REF!*$S$15</f>
        <v>#REF!</v>
      </c>
      <c r="AE27" s="162">
        <v>0.185</v>
      </c>
      <c r="AF27" s="159" t="e">
        <f>+#REF!*$S$15</f>
        <v>#REF!</v>
      </c>
      <c r="AI27" s="153">
        <f t="shared" si="2"/>
        <v>-0.185</v>
      </c>
      <c r="AM27" s="147" t="e">
        <f t="shared" si="3"/>
        <v>#REF!</v>
      </c>
    </row>
    <row r="28" spans="1:39" ht="16.5" hidden="1" x14ac:dyDescent="0.3">
      <c r="AI28" s="153">
        <f t="shared" si="2"/>
        <v>0</v>
      </c>
      <c r="AM28" s="147">
        <f t="shared" si="3"/>
        <v>0</v>
      </c>
    </row>
    <row r="29" spans="1:39" ht="16.5" hidden="1" x14ac:dyDescent="0.3">
      <c r="AI29" s="153">
        <f t="shared" si="2"/>
        <v>0</v>
      </c>
      <c r="AM29" s="147">
        <f t="shared" si="3"/>
        <v>0</v>
      </c>
    </row>
    <row r="30" spans="1:39" ht="16.5" hidden="1" x14ac:dyDescent="0.3">
      <c r="AI30" s="153">
        <f t="shared" si="2"/>
        <v>0</v>
      </c>
      <c r="AM30" s="147">
        <f t="shared" si="3"/>
        <v>0</v>
      </c>
    </row>
    <row r="31" spans="1:39" ht="18" x14ac:dyDescent="0.35">
      <c r="A31" s="413" t="s">
        <v>205</v>
      </c>
      <c r="B31" s="413"/>
      <c r="C31" s="413"/>
      <c r="D31" s="413"/>
      <c r="E31" s="413"/>
      <c r="F31" s="413"/>
      <c r="G31" s="414"/>
      <c r="H31" s="414"/>
      <c r="I31" s="414"/>
      <c r="J31" s="414"/>
      <c r="K31" s="414"/>
      <c r="L31" s="414"/>
      <c r="M31" s="414"/>
      <c r="N31" s="414"/>
      <c r="O31" s="414"/>
      <c r="P31" s="414"/>
      <c r="Q31" s="154"/>
      <c r="R31" s="155"/>
      <c r="T31" s="154"/>
      <c r="U31" s="155"/>
      <c r="W31" s="154"/>
      <c r="X31" s="155"/>
      <c r="AE31" s="155"/>
    </row>
    <row r="32" spans="1:39" s="124" customFormat="1" ht="16.5" customHeight="1" x14ac:dyDescent="0.3">
      <c r="A32" s="123"/>
      <c r="B32" s="123"/>
      <c r="C32" s="123"/>
      <c r="D32" s="123"/>
      <c r="E32" s="405" t="s">
        <v>147</v>
      </c>
      <c r="F32" s="408" t="s">
        <v>148</v>
      </c>
      <c r="G32" s="411" t="s">
        <v>1</v>
      </c>
      <c r="H32" s="412"/>
      <c r="I32" s="412"/>
      <c r="J32" s="412"/>
      <c r="K32" s="412"/>
      <c r="L32" s="412"/>
      <c r="M32" s="412"/>
      <c r="N32" s="412"/>
      <c r="O32" s="412"/>
      <c r="P32" s="412"/>
      <c r="Q32" s="412"/>
      <c r="R32" s="412"/>
      <c r="S32" s="412"/>
      <c r="T32" s="412"/>
      <c r="U32" s="412"/>
      <c r="V32" s="412"/>
      <c r="W32" s="412"/>
      <c r="X32" s="412"/>
      <c r="Y32" s="412"/>
    </row>
    <row r="33" spans="1:32" s="122" customFormat="1" ht="16.5" x14ac:dyDescent="0.3">
      <c r="A33" s="125"/>
      <c r="B33" s="126"/>
      <c r="C33" s="125"/>
      <c r="D33" s="125"/>
      <c r="E33" s="406"/>
      <c r="F33" s="409"/>
      <c r="G33" s="127" t="s">
        <v>151</v>
      </c>
      <c r="H33" s="128" t="s">
        <v>152</v>
      </c>
      <c r="I33" s="128" t="s">
        <v>153</v>
      </c>
      <c r="J33" s="128" t="s">
        <v>154</v>
      </c>
      <c r="K33" s="128" t="s">
        <v>155</v>
      </c>
      <c r="L33" s="128" t="s">
        <v>156</v>
      </c>
      <c r="M33" s="128" t="s">
        <v>157</v>
      </c>
      <c r="N33" s="128" t="s">
        <v>158</v>
      </c>
      <c r="O33" s="128" t="s">
        <v>12</v>
      </c>
      <c r="P33" s="128" t="s">
        <v>13</v>
      </c>
      <c r="Q33" s="128" t="s">
        <v>2</v>
      </c>
      <c r="R33" s="128" t="s">
        <v>3</v>
      </c>
      <c r="S33" s="128" t="s">
        <v>16</v>
      </c>
      <c r="T33" s="128" t="s">
        <v>42</v>
      </c>
      <c r="U33" s="128" t="s">
        <v>43</v>
      </c>
      <c r="V33" s="128" t="s">
        <v>44</v>
      </c>
      <c r="W33" s="128" t="s">
        <v>45</v>
      </c>
      <c r="X33" s="128" t="s">
        <v>46</v>
      </c>
      <c r="Y33" s="128" t="s">
        <v>47</v>
      </c>
      <c r="AE33" s="128" t="s">
        <v>3</v>
      </c>
      <c r="AF33" s="128" t="s">
        <v>16</v>
      </c>
    </row>
    <row r="34" spans="1:32" s="131" customFormat="1" ht="165" customHeight="1" x14ac:dyDescent="0.3">
      <c r="A34" s="125" t="s">
        <v>160</v>
      </c>
      <c r="B34" s="126" t="s">
        <v>161</v>
      </c>
      <c r="C34" s="125" t="s">
        <v>160</v>
      </c>
      <c r="D34" s="125" t="s">
        <v>0</v>
      </c>
      <c r="E34" s="406"/>
      <c r="F34" s="409"/>
      <c r="G34" s="129" t="s">
        <v>162</v>
      </c>
      <c r="H34" s="129" t="s">
        <v>163</v>
      </c>
      <c r="I34" s="129" t="s">
        <v>164</v>
      </c>
      <c r="J34" s="129" t="s">
        <v>165</v>
      </c>
      <c r="K34" s="129" t="s">
        <v>166</v>
      </c>
      <c r="L34" s="129" t="s">
        <v>167</v>
      </c>
      <c r="M34" s="129" t="s">
        <v>23</v>
      </c>
      <c r="N34" s="129" t="s">
        <v>168</v>
      </c>
      <c r="O34" s="129" t="s">
        <v>169</v>
      </c>
      <c r="P34" s="130" t="s">
        <v>170</v>
      </c>
      <c r="Q34" s="130" t="s">
        <v>171</v>
      </c>
      <c r="R34" s="130" t="s">
        <v>172</v>
      </c>
      <c r="S34" s="130" t="s">
        <v>173</v>
      </c>
      <c r="T34" s="130" t="s">
        <v>174</v>
      </c>
      <c r="U34" s="130" t="s">
        <v>175</v>
      </c>
      <c r="V34" s="130" t="s">
        <v>237</v>
      </c>
      <c r="W34" s="130" t="s">
        <v>176</v>
      </c>
      <c r="X34" s="130" t="s">
        <v>177</v>
      </c>
      <c r="Y34" s="130" t="s">
        <v>234</v>
      </c>
      <c r="AE34" s="130" t="s">
        <v>172</v>
      </c>
      <c r="AF34" s="130" t="s">
        <v>173</v>
      </c>
    </row>
    <row r="35" spans="1:32" s="124" customFormat="1" ht="23.25" customHeight="1" x14ac:dyDescent="0.3">
      <c r="A35" s="132"/>
      <c r="B35" s="133"/>
      <c r="C35" s="132"/>
      <c r="D35" s="132"/>
      <c r="E35" s="407"/>
      <c r="F35" s="410"/>
      <c r="G35" s="163">
        <v>0.15</v>
      </c>
      <c r="H35" s="134">
        <v>1</v>
      </c>
      <c r="I35" s="163">
        <v>0.15</v>
      </c>
      <c r="J35" s="134">
        <v>1</v>
      </c>
      <c r="K35" s="163">
        <v>0.15</v>
      </c>
      <c r="L35" s="163">
        <v>0.15</v>
      </c>
      <c r="M35" s="163">
        <v>0.15</v>
      </c>
      <c r="N35" s="163">
        <v>0.15</v>
      </c>
      <c r="O35" s="134">
        <v>1</v>
      </c>
      <c r="P35" s="163">
        <v>0.15</v>
      </c>
      <c r="Q35" s="163">
        <v>0.15</v>
      </c>
      <c r="R35" s="163"/>
      <c r="S35" s="163"/>
      <c r="T35" s="163">
        <v>0.15</v>
      </c>
      <c r="U35" s="134">
        <v>1</v>
      </c>
      <c r="V35" s="163">
        <v>0.15</v>
      </c>
      <c r="W35" s="134">
        <v>1</v>
      </c>
      <c r="X35" s="134">
        <v>1</v>
      </c>
      <c r="Y35" s="134"/>
      <c r="AE35" s="163">
        <v>0.15</v>
      </c>
      <c r="AF35" s="163">
        <v>0.15</v>
      </c>
    </row>
    <row r="36" spans="1:32" ht="16.5" x14ac:dyDescent="0.3">
      <c r="A36" s="138">
        <v>17</v>
      </c>
      <c r="B36" s="139" t="s">
        <v>178</v>
      </c>
      <c r="C36" s="140">
        <v>5</v>
      </c>
      <c r="D36" s="141" t="s">
        <v>15</v>
      </c>
      <c r="E36" s="142">
        <v>4202</v>
      </c>
      <c r="F36" s="141" t="s">
        <v>180</v>
      </c>
      <c r="G36" s="164">
        <f>+$G6*$G$35</f>
        <v>1.1655E-2</v>
      </c>
      <c r="H36" s="164">
        <f>+$H6*$H$35</f>
        <v>0.98</v>
      </c>
      <c r="I36" s="165">
        <f>+$I6*$I$35</f>
        <v>0.18</v>
      </c>
      <c r="J36" s="164">
        <f>+$J6*$J$35</f>
        <v>0.1</v>
      </c>
      <c r="K36" s="165">
        <f>+$K6*$K$35</f>
        <v>5.6999999999999995E-2</v>
      </c>
      <c r="L36" s="164">
        <f>+$L6*$L$35</f>
        <v>2.1075E-2</v>
      </c>
      <c r="M36" s="164">
        <f>+$M6*$M$35</f>
        <v>3.6060000000000002E-2</v>
      </c>
      <c r="N36" s="164">
        <f>+$N6*$N$35</f>
        <v>8.295000000000001E-2</v>
      </c>
      <c r="O36" s="164">
        <f>+$O6*$O$35</f>
        <v>0.94</v>
      </c>
      <c r="P36" s="164">
        <f>+$P6*$P$35</f>
        <v>7.5809999999999989E-2</v>
      </c>
      <c r="Q36" s="164">
        <f>+$Q6*$Q$35</f>
        <v>3.5999999999999997E-2</v>
      </c>
      <c r="R36" s="162">
        <v>0.25939000000000001</v>
      </c>
      <c r="S36" s="164">
        <v>7.3719999999999994E-2</v>
      </c>
      <c r="T36" s="164">
        <f>+$T6*$T$35</f>
        <v>0.13635</v>
      </c>
      <c r="U36" s="164">
        <f>+$U6*$U$35</f>
        <v>0.90210000000000001</v>
      </c>
      <c r="V36" s="164">
        <f>+$V6*$V$35</f>
        <v>2.8575E-2</v>
      </c>
      <c r="W36" s="164">
        <f>+$W6*$W$35</f>
        <v>0.2918</v>
      </c>
      <c r="X36" s="164">
        <f>+$X6*$X$35</f>
        <v>0.45069999999999999</v>
      </c>
      <c r="Y36" s="164"/>
      <c r="AE36" s="164">
        <f>+$R6*$R$35</f>
        <v>0</v>
      </c>
      <c r="AF36" s="164">
        <f>+$S6*$S$35</f>
        <v>0</v>
      </c>
    </row>
    <row r="37" spans="1:32" ht="16.5" x14ac:dyDescent="0.3">
      <c r="A37" s="138">
        <v>18</v>
      </c>
      <c r="B37" s="139" t="s">
        <v>178</v>
      </c>
      <c r="C37" s="140">
        <v>5</v>
      </c>
      <c r="D37" s="141" t="s">
        <v>14</v>
      </c>
      <c r="E37" s="142">
        <v>4302</v>
      </c>
      <c r="F37" s="141" t="s">
        <v>180</v>
      </c>
      <c r="G37" s="164">
        <f>+$G7*$G$35</f>
        <v>1.1295000000000001E-2</v>
      </c>
      <c r="H37" s="164">
        <f>+$H7*$H$35</f>
        <v>0.98</v>
      </c>
      <c r="I37" s="165">
        <f>+$I7*$I$35</f>
        <v>0.16500000000000001</v>
      </c>
      <c r="J37" s="164">
        <f>+$J7*$J$35</f>
        <v>0.1</v>
      </c>
      <c r="K37" s="165">
        <f>+$K7*$K$35</f>
        <v>4.65E-2</v>
      </c>
      <c r="L37" s="164">
        <f>+$L7*$L$35</f>
        <v>1.5089999999999999E-2</v>
      </c>
      <c r="M37" s="164">
        <f>+$M7*$M$35</f>
        <v>3.6374999999999998E-2</v>
      </c>
      <c r="N37" s="164">
        <f>+$N7*$N$35</f>
        <v>8.2619999999999985E-2</v>
      </c>
      <c r="O37" s="164">
        <f>+$O7*$O$35</f>
        <v>0.94</v>
      </c>
      <c r="P37" s="164">
        <f>+$P7*$P$35</f>
        <v>2.3069999999999997E-2</v>
      </c>
      <c r="Q37" s="164">
        <f>+$Q7*$Q$35</f>
        <v>3.5999999999999997E-2</v>
      </c>
      <c r="R37" s="164">
        <v>0.28472000000000003</v>
      </c>
      <c r="S37" s="164">
        <v>0.34503499999999998</v>
      </c>
      <c r="T37" s="164">
        <f>+$T7*$T$35</f>
        <v>0.13739999999999999</v>
      </c>
      <c r="U37" s="164">
        <f>+$U7*$U$35</f>
        <v>0.89090000000000003</v>
      </c>
      <c r="V37" s="164">
        <f>+$V7*$V$35</f>
        <v>2.8919999999999998E-2</v>
      </c>
      <c r="W37" s="164">
        <f>+$W7*$W$35</f>
        <v>0.1903</v>
      </c>
      <c r="X37" s="164">
        <f>+$X7*$X$35</f>
        <v>0.37030000000000002</v>
      </c>
      <c r="Y37" s="164"/>
      <c r="AE37" s="164">
        <f>+$R7*$R$35</f>
        <v>0</v>
      </c>
      <c r="AF37" s="164">
        <f>+$S7*$S$35</f>
        <v>0</v>
      </c>
    </row>
    <row r="39" spans="1:32" ht="18" x14ac:dyDescent="0.35">
      <c r="D39" s="413" t="s">
        <v>206</v>
      </c>
      <c r="E39" s="413"/>
      <c r="F39" s="413"/>
      <c r="G39" s="413"/>
      <c r="H39" s="413"/>
      <c r="I39" s="413"/>
      <c r="J39" s="414"/>
      <c r="K39" s="414"/>
      <c r="L39" s="414"/>
      <c r="M39" s="414"/>
      <c r="N39" s="414"/>
      <c r="O39" s="414"/>
      <c r="P39" s="414"/>
      <c r="Q39" s="414"/>
      <c r="R39" s="414"/>
      <c r="S39" s="414"/>
    </row>
    <row r="40" spans="1:32" s="124" customFormat="1" ht="16.5" customHeight="1" x14ac:dyDescent="0.3">
      <c r="A40" s="123"/>
      <c r="B40" s="123"/>
      <c r="C40" s="123"/>
      <c r="D40" s="123"/>
      <c r="E40" s="405" t="s">
        <v>147</v>
      </c>
      <c r="F40" s="408" t="s">
        <v>148</v>
      </c>
      <c r="G40" s="411" t="s">
        <v>1</v>
      </c>
      <c r="H40" s="412"/>
      <c r="I40" s="412"/>
      <c r="J40" s="412"/>
      <c r="K40" s="412"/>
      <c r="L40" s="412"/>
      <c r="M40" s="412"/>
      <c r="N40" s="412"/>
      <c r="O40" s="412"/>
      <c r="P40" s="412"/>
      <c r="Q40" s="412"/>
      <c r="R40" s="412"/>
      <c r="S40" s="412"/>
      <c r="T40" s="412"/>
      <c r="U40" s="412"/>
      <c r="V40" s="412"/>
      <c r="W40" s="412"/>
      <c r="X40" s="412"/>
      <c r="Y40" s="412"/>
    </row>
    <row r="41" spans="1:32" s="122" customFormat="1" ht="16.5" x14ac:dyDescent="0.3">
      <c r="A41" s="125"/>
      <c r="B41" s="126"/>
      <c r="C41" s="125"/>
      <c r="D41" s="125"/>
      <c r="E41" s="406"/>
      <c r="F41" s="409"/>
      <c r="G41" s="127" t="s">
        <v>151</v>
      </c>
      <c r="H41" s="128" t="s">
        <v>152</v>
      </c>
      <c r="I41" s="128" t="s">
        <v>153</v>
      </c>
      <c r="J41" s="128" t="s">
        <v>154</v>
      </c>
      <c r="K41" s="128" t="s">
        <v>155</v>
      </c>
      <c r="L41" s="128" t="s">
        <v>156</v>
      </c>
      <c r="M41" s="128" t="s">
        <v>157</v>
      </c>
      <c r="N41" s="128" t="s">
        <v>158</v>
      </c>
      <c r="O41" s="128" t="s">
        <v>12</v>
      </c>
      <c r="P41" s="128" t="s">
        <v>13</v>
      </c>
      <c r="Q41" s="128" t="s">
        <v>2</v>
      </c>
      <c r="R41" s="128" t="s">
        <v>3</v>
      </c>
      <c r="S41" s="128" t="s">
        <v>16</v>
      </c>
      <c r="T41" s="128" t="s">
        <v>42</v>
      </c>
      <c r="U41" s="128" t="s">
        <v>43</v>
      </c>
      <c r="V41" s="128" t="s">
        <v>44</v>
      </c>
      <c r="W41" s="128" t="s">
        <v>45</v>
      </c>
      <c r="X41" s="128" t="s">
        <v>46</v>
      </c>
      <c r="Y41" s="128" t="s">
        <v>47</v>
      </c>
      <c r="AE41" s="128" t="s">
        <v>3</v>
      </c>
      <c r="AF41" s="128" t="s">
        <v>16</v>
      </c>
    </row>
    <row r="42" spans="1:32" s="131" customFormat="1" ht="165" customHeight="1" x14ac:dyDescent="0.3">
      <c r="A42" s="125" t="s">
        <v>160</v>
      </c>
      <c r="B42" s="126" t="s">
        <v>161</v>
      </c>
      <c r="C42" s="125" t="s">
        <v>160</v>
      </c>
      <c r="D42" s="125" t="s">
        <v>0</v>
      </c>
      <c r="E42" s="406"/>
      <c r="F42" s="409"/>
      <c r="G42" s="129" t="s">
        <v>162</v>
      </c>
      <c r="H42" s="129" t="s">
        <v>163</v>
      </c>
      <c r="I42" s="129" t="s">
        <v>164</v>
      </c>
      <c r="J42" s="129" t="s">
        <v>165</v>
      </c>
      <c r="K42" s="129" t="s">
        <v>166</v>
      </c>
      <c r="L42" s="129" t="s">
        <v>167</v>
      </c>
      <c r="M42" s="129" t="s">
        <v>23</v>
      </c>
      <c r="N42" s="129" t="s">
        <v>168</v>
      </c>
      <c r="O42" s="129" t="s">
        <v>169</v>
      </c>
      <c r="P42" s="130" t="s">
        <v>170</v>
      </c>
      <c r="Q42" s="130" t="s">
        <v>171</v>
      </c>
      <c r="R42" s="130" t="s">
        <v>172</v>
      </c>
      <c r="S42" s="130" t="s">
        <v>173</v>
      </c>
      <c r="T42" s="130" t="s">
        <v>174</v>
      </c>
      <c r="U42" s="130" t="s">
        <v>175</v>
      </c>
      <c r="V42" s="130" t="s">
        <v>237</v>
      </c>
      <c r="W42" s="130" t="s">
        <v>176</v>
      </c>
      <c r="X42" s="130" t="s">
        <v>177</v>
      </c>
      <c r="Y42" s="130" t="s">
        <v>234</v>
      </c>
      <c r="AE42" s="130" t="s">
        <v>172</v>
      </c>
      <c r="AF42" s="130" t="s">
        <v>173</v>
      </c>
    </row>
    <row r="43" spans="1:32" s="124" customFormat="1" ht="23.25" customHeight="1" x14ac:dyDescent="0.3">
      <c r="A43" s="132"/>
      <c r="B43" s="133"/>
      <c r="C43" s="132"/>
      <c r="D43" s="132"/>
      <c r="E43" s="407"/>
      <c r="F43" s="410"/>
      <c r="G43" s="163">
        <v>0.5</v>
      </c>
      <c r="H43" s="134">
        <v>1</v>
      </c>
      <c r="I43" s="163">
        <v>0.5</v>
      </c>
      <c r="J43" s="134">
        <v>1</v>
      </c>
      <c r="K43" s="163">
        <v>0.5</v>
      </c>
      <c r="L43" s="163">
        <v>0.5</v>
      </c>
      <c r="M43" s="163">
        <v>0.5</v>
      </c>
      <c r="N43" s="163">
        <v>0.5</v>
      </c>
      <c r="O43" s="163">
        <v>0.5</v>
      </c>
      <c r="P43" s="163">
        <v>0.5</v>
      </c>
      <c r="Q43" s="163">
        <v>0.5</v>
      </c>
      <c r="R43" s="163"/>
      <c r="S43" s="163"/>
      <c r="T43" s="163">
        <v>0.5</v>
      </c>
      <c r="U43" s="134">
        <v>1</v>
      </c>
      <c r="V43" s="163">
        <v>0.5</v>
      </c>
      <c r="W43" s="134">
        <v>1</v>
      </c>
      <c r="X43" s="134">
        <v>1</v>
      </c>
      <c r="Y43" s="134"/>
      <c r="AE43" s="163">
        <v>0.15</v>
      </c>
      <c r="AF43" s="163">
        <v>0.15</v>
      </c>
    </row>
    <row r="44" spans="1:32" ht="16.5" x14ac:dyDescent="0.3">
      <c r="A44" s="138">
        <v>17</v>
      </c>
      <c r="B44" s="139" t="s">
        <v>178</v>
      </c>
      <c r="C44" s="140">
        <v>5</v>
      </c>
      <c r="D44" s="141" t="s">
        <v>15</v>
      </c>
      <c r="E44" s="142">
        <v>4202</v>
      </c>
      <c r="F44" s="141" t="s">
        <v>180</v>
      </c>
      <c r="G44" s="164">
        <f>$G6*$G$43</f>
        <v>3.8850000000000003E-2</v>
      </c>
      <c r="H44" s="164">
        <f>$H6*$H$43</f>
        <v>0.98</v>
      </c>
      <c r="I44" s="164">
        <f>$I6*$I$43</f>
        <v>0.6</v>
      </c>
      <c r="J44" s="164">
        <f>$J6*$J$43</f>
        <v>0.1</v>
      </c>
      <c r="K44" s="164">
        <f>$K6*$K$43</f>
        <v>0.19</v>
      </c>
      <c r="L44" s="164">
        <f>$L6*$L$43</f>
        <v>7.0250000000000007E-2</v>
      </c>
      <c r="M44" s="164">
        <f>$M6*$M$43</f>
        <v>0.1202</v>
      </c>
      <c r="N44" s="164">
        <f>$N6*$N$43</f>
        <v>0.27650000000000002</v>
      </c>
      <c r="O44" s="164">
        <f>$O6*$O$43</f>
        <v>0.47</v>
      </c>
      <c r="P44" s="164">
        <f>$P6*$P$43</f>
        <v>0.25269999999999998</v>
      </c>
      <c r="Q44" s="164">
        <f>$Q6*$Q$43</f>
        <v>0.12</v>
      </c>
      <c r="R44" s="147">
        <v>0.24980000000000002</v>
      </c>
      <c r="S44" s="147">
        <v>0.13419999999999999</v>
      </c>
      <c r="T44" s="164">
        <f>$T6*$T$43</f>
        <v>0.45450000000000002</v>
      </c>
      <c r="U44" s="164">
        <f>$U6*$U$43</f>
        <v>0.90210000000000001</v>
      </c>
      <c r="V44" s="164">
        <f>$V6*$V$43</f>
        <v>9.5250000000000001E-2</v>
      </c>
      <c r="W44" s="164">
        <f>$W6*$W$43</f>
        <v>0.2918</v>
      </c>
      <c r="X44" s="164">
        <f>$X6*$X$43</f>
        <v>0.45069999999999999</v>
      </c>
      <c r="Y44" s="164"/>
      <c r="AE44" s="164" t="e">
        <f>+$R14*$R$35</f>
        <v>#VALUE!</v>
      </c>
      <c r="AF44" s="164" t="e">
        <f>+$S14*$S$35</f>
        <v>#VALUE!</v>
      </c>
    </row>
    <row r="45" spans="1:32" ht="16.5" x14ac:dyDescent="0.3">
      <c r="A45" s="138">
        <v>18</v>
      </c>
      <c r="B45" s="139" t="s">
        <v>178</v>
      </c>
      <c r="C45" s="140">
        <v>5</v>
      </c>
      <c r="D45" s="141" t="s">
        <v>14</v>
      </c>
      <c r="E45" s="142">
        <v>4302</v>
      </c>
      <c r="F45" s="141" t="s">
        <v>180</v>
      </c>
      <c r="G45" s="164">
        <f>$G7*$G$43</f>
        <v>3.7650000000000003E-2</v>
      </c>
      <c r="H45" s="164">
        <f>$H7*$H$43</f>
        <v>0.98</v>
      </c>
      <c r="I45" s="164">
        <f>$I7*$I$43</f>
        <v>0.55000000000000004</v>
      </c>
      <c r="J45" s="164">
        <f>$J7*$J$43</f>
        <v>0.1</v>
      </c>
      <c r="K45" s="164">
        <f>$K7*$K$43</f>
        <v>0.155</v>
      </c>
      <c r="L45" s="164">
        <f>$L7*$L$43</f>
        <v>5.0299999999999997E-2</v>
      </c>
      <c r="M45" s="164">
        <f>$M7*$M$43</f>
        <v>0.12125</v>
      </c>
      <c r="N45" s="164">
        <f>$N7*$N$43</f>
        <v>0.27539999999999998</v>
      </c>
      <c r="O45" s="164">
        <f>$O7*$O$43</f>
        <v>0.47</v>
      </c>
      <c r="P45" s="164">
        <f>$P7*$P$43</f>
        <v>7.6899999999999996E-2</v>
      </c>
      <c r="Q45" s="164">
        <f>$Q7*$Q$43</f>
        <v>0.12</v>
      </c>
      <c r="R45" s="147">
        <v>0.29549999999999998</v>
      </c>
      <c r="S45" s="147">
        <v>0.34675</v>
      </c>
      <c r="T45" s="164">
        <f>$T7*$T$43</f>
        <v>0.45800000000000002</v>
      </c>
      <c r="U45" s="164">
        <f>$U7*$U$43</f>
        <v>0.89090000000000003</v>
      </c>
      <c r="V45" s="164">
        <f>$V7*$V$43</f>
        <v>9.64E-2</v>
      </c>
      <c r="W45" s="164">
        <f>$W7*$W$43</f>
        <v>0.1903</v>
      </c>
      <c r="X45" s="164">
        <f>$X7*$X$43</f>
        <v>0.37030000000000002</v>
      </c>
      <c r="Y45" s="164"/>
      <c r="AE45" s="164">
        <f>+$R15*$R$35</f>
        <v>0</v>
      </c>
      <c r="AF45" s="164">
        <f>+$S15*$S$35</f>
        <v>0</v>
      </c>
    </row>
    <row r="46" spans="1:32" ht="16.5" hidden="1" x14ac:dyDescent="0.3">
      <c r="A46" s="138">
        <v>17</v>
      </c>
      <c r="B46" s="139" t="s">
        <v>178</v>
      </c>
      <c r="C46" s="140">
        <v>5</v>
      </c>
      <c r="D46" s="141" t="s">
        <v>179</v>
      </c>
      <c r="E46" s="142">
        <v>4202</v>
      </c>
      <c r="F46" s="141" t="s">
        <v>180</v>
      </c>
      <c r="G46" s="164"/>
      <c r="H46" s="164"/>
      <c r="I46" s="164"/>
      <c r="J46" s="164"/>
      <c r="K46" s="164"/>
      <c r="L46" s="164"/>
      <c r="M46" s="164"/>
      <c r="N46" s="164"/>
      <c r="O46" s="164"/>
      <c r="P46" s="165"/>
      <c r="Q46" s="164"/>
      <c r="R46" s="164"/>
      <c r="S46" s="166"/>
      <c r="T46" s="164"/>
      <c r="U46" s="164"/>
      <c r="V46" s="166"/>
      <c r="W46" s="164"/>
      <c r="X46" s="164"/>
      <c r="Y46" s="166"/>
      <c r="AE46" s="164"/>
      <c r="AF46" s="166"/>
    </row>
    <row r="47" spans="1:32" ht="16.5" hidden="1" x14ac:dyDescent="0.3">
      <c r="A47" s="138">
        <v>18</v>
      </c>
      <c r="B47" s="139" t="s">
        <v>178</v>
      </c>
      <c r="C47" s="140">
        <v>5</v>
      </c>
      <c r="D47" s="141" t="s">
        <v>181</v>
      </c>
      <c r="E47" s="142">
        <v>4302</v>
      </c>
      <c r="F47" s="141" t="s">
        <v>180</v>
      </c>
      <c r="G47" s="164"/>
      <c r="H47" s="164"/>
      <c r="I47" s="164"/>
      <c r="J47" s="164"/>
      <c r="K47" s="164"/>
      <c r="L47" s="164"/>
      <c r="M47" s="164"/>
      <c r="N47" s="164"/>
      <c r="O47" s="164"/>
      <c r="P47" s="165"/>
      <c r="Q47" s="164"/>
      <c r="R47" s="164"/>
      <c r="S47" s="166"/>
      <c r="T47" s="164"/>
      <c r="U47" s="164"/>
      <c r="V47" s="166"/>
      <c r="W47" s="164"/>
      <c r="X47" s="164"/>
      <c r="Y47" s="166"/>
      <c r="AE47" s="164"/>
      <c r="AF47" s="166"/>
    </row>
    <row r="48" spans="1:32" ht="16.5" hidden="1" x14ac:dyDescent="0.3">
      <c r="A48" s="138">
        <v>19</v>
      </c>
      <c r="B48" s="139" t="s">
        <v>178</v>
      </c>
      <c r="C48" s="140">
        <v>5</v>
      </c>
      <c r="D48" s="141" t="s">
        <v>178</v>
      </c>
      <c r="E48" s="142">
        <v>4102</v>
      </c>
      <c r="F48" s="141" t="s">
        <v>182</v>
      </c>
      <c r="G48" s="164"/>
      <c r="H48" s="164"/>
      <c r="I48" s="164"/>
      <c r="J48" s="164"/>
      <c r="K48" s="164"/>
      <c r="L48" s="164"/>
      <c r="M48" s="164"/>
      <c r="N48" s="164"/>
      <c r="O48" s="164"/>
      <c r="P48" s="165"/>
      <c r="Q48" s="164"/>
      <c r="R48" s="164"/>
      <c r="S48" s="166"/>
      <c r="T48" s="164"/>
      <c r="U48" s="164"/>
      <c r="V48" s="166"/>
      <c r="W48" s="164"/>
      <c r="X48" s="164"/>
      <c r="Y48" s="166"/>
      <c r="AE48" s="164"/>
      <c r="AF48" s="166"/>
    </row>
    <row r="49" spans="1:32" ht="16.5" hidden="1" x14ac:dyDescent="0.3">
      <c r="A49" s="138">
        <v>20</v>
      </c>
      <c r="B49" s="139" t="s">
        <v>178</v>
      </c>
      <c r="C49" s="140">
        <v>5</v>
      </c>
      <c r="D49" s="141" t="s">
        <v>183</v>
      </c>
      <c r="E49" s="142">
        <v>4201</v>
      </c>
      <c r="F49" s="141" t="s">
        <v>180</v>
      </c>
      <c r="G49" s="164"/>
      <c r="H49" s="164"/>
      <c r="I49" s="164"/>
      <c r="J49" s="164"/>
      <c r="K49" s="164"/>
      <c r="L49" s="164"/>
      <c r="M49" s="164"/>
      <c r="N49" s="164"/>
      <c r="O49" s="164"/>
      <c r="P49" s="165"/>
      <c r="Q49" s="164"/>
      <c r="R49" s="164"/>
      <c r="S49" s="166"/>
      <c r="T49" s="164"/>
      <c r="U49" s="164"/>
      <c r="V49" s="166"/>
      <c r="W49" s="164"/>
      <c r="X49" s="164"/>
      <c r="Y49" s="166"/>
      <c r="AE49" s="164"/>
      <c r="AF49" s="166"/>
    </row>
    <row r="50" spans="1:32" ht="16.5" hidden="1" x14ac:dyDescent="0.3">
      <c r="A50" s="138">
        <v>21</v>
      </c>
      <c r="B50" s="139" t="s">
        <v>178</v>
      </c>
      <c r="C50" s="140">
        <v>5</v>
      </c>
      <c r="D50" s="141" t="s">
        <v>184</v>
      </c>
      <c r="E50" s="142">
        <v>4101</v>
      </c>
      <c r="F50" s="141" t="s">
        <v>182</v>
      </c>
      <c r="G50" s="164"/>
      <c r="H50" s="164"/>
      <c r="I50" s="164"/>
      <c r="J50" s="164"/>
      <c r="K50" s="164"/>
      <c r="L50" s="164"/>
      <c r="M50" s="164"/>
      <c r="N50" s="164"/>
      <c r="O50" s="164"/>
      <c r="P50" s="165"/>
      <c r="Q50" s="164"/>
      <c r="R50" s="164"/>
      <c r="S50" s="166"/>
      <c r="T50" s="164"/>
      <c r="U50" s="164"/>
      <c r="V50" s="166"/>
      <c r="W50" s="164"/>
      <c r="X50" s="164"/>
      <c r="Y50" s="166"/>
      <c r="AE50" s="164"/>
      <c r="AF50" s="166"/>
    </row>
    <row r="51" spans="1:32" ht="16.5" hidden="1" x14ac:dyDescent="0.3">
      <c r="A51" s="138">
        <v>22</v>
      </c>
      <c r="B51" s="139" t="s">
        <v>178</v>
      </c>
      <c r="C51" s="140">
        <v>5</v>
      </c>
      <c r="D51" s="141" t="s">
        <v>185</v>
      </c>
      <c r="E51" s="142">
        <v>4203</v>
      </c>
      <c r="F51" s="141" t="s">
        <v>180</v>
      </c>
      <c r="G51" s="164"/>
      <c r="H51" s="164"/>
      <c r="I51" s="164"/>
      <c r="J51" s="164"/>
      <c r="K51" s="164"/>
      <c r="L51" s="164"/>
      <c r="M51" s="164"/>
      <c r="N51" s="164"/>
      <c r="O51" s="164"/>
      <c r="P51" s="165"/>
      <c r="Q51" s="164"/>
      <c r="R51" s="164"/>
      <c r="S51" s="166"/>
      <c r="T51" s="164"/>
      <c r="U51" s="164"/>
      <c r="V51" s="166"/>
      <c r="W51" s="164"/>
      <c r="X51" s="164"/>
      <c r="Y51" s="166"/>
      <c r="AE51" s="164"/>
      <c r="AF51" s="166"/>
    </row>
    <row r="52" spans="1:32" ht="16.5" hidden="1" x14ac:dyDescent="0.3">
      <c r="A52" s="138">
        <v>23</v>
      </c>
      <c r="B52" s="139" t="s">
        <v>178</v>
      </c>
      <c r="C52" s="140">
        <v>5</v>
      </c>
      <c r="D52" s="141" t="s">
        <v>186</v>
      </c>
      <c r="E52" s="142">
        <v>4303</v>
      </c>
      <c r="F52" s="141" t="s">
        <v>180</v>
      </c>
      <c r="G52" s="164"/>
      <c r="H52" s="164"/>
      <c r="I52" s="164"/>
      <c r="J52" s="164"/>
      <c r="K52" s="164"/>
      <c r="L52" s="164"/>
      <c r="M52" s="164"/>
      <c r="N52" s="164"/>
      <c r="O52" s="164"/>
      <c r="P52" s="165"/>
      <c r="Q52" s="164"/>
      <c r="R52" s="164"/>
      <c r="S52" s="166"/>
      <c r="T52" s="164"/>
      <c r="U52" s="164"/>
      <c r="V52" s="166"/>
      <c r="W52" s="164"/>
      <c r="X52" s="164"/>
      <c r="Y52" s="166"/>
      <c r="AE52" s="164"/>
      <c r="AF52" s="166"/>
    </row>
    <row r="53" spans="1:32" ht="16.5" hidden="1" x14ac:dyDescent="0.3">
      <c r="A53" s="138">
        <v>24</v>
      </c>
      <c r="B53" s="139" t="s">
        <v>178</v>
      </c>
      <c r="C53" s="140">
        <v>5</v>
      </c>
      <c r="D53" s="141" t="s">
        <v>187</v>
      </c>
      <c r="E53" s="142">
        <v>4301</v>
      </c>
      <c r="F53" s="141" t="s">
        <v>180</v>
      </c>
      <c r="G53" s="164"/>
      <c r="H53" s="164"/>
      <c r="I53" s="164"/>
      <c r="J53" s="164"/>
      <c r="K53" s="164"/>
      <c r="L53" s="164"/>
      <c r="M53" s="164"/>
      <c r="N53" s="164"/>
      <c r="O53" s="164"/>
      <c r="P53" s="165"/>
      <c r="Q53" s="164"/>
      <c r="R53" s="164"/>
      <c r="S53" s="166"/>
      <c r="T53" s="164"/>
      <c r="U53" s="164"/>
      <c r="V53" s="166"/>
      <c r="W53" s="164"/>
      <c r="X53" s="164"/>
      <c r="Y53" s="166"/>
      <c r="AE53" s="164"/>
      <c r="AF53" s="166"/>
    </row>
    <row r="54" spans="1:32" ht="16.5" hidden="1" x14ac:dyDescent="0.3">
      <c r="A54" s="138">
        <v>25</v>
      </c>
      <c r="B54" s="139" t="s">
        <v>178</v>
      </c>
      <c r="C54" s="140">
        <v>5</v>
      </c>
      <c r="D54" s="141" t="s">
        <v>188</v>
      </c>
      <c r="E54" s="142">
        <v>4304</v>
      </c>
      <c r="F54" s="141" t="s">
        <v>180</v>
      </c>
      <c r="G54" s="164"/>
      <c r="H54" s="164"/>
      <c r="I54" s="164"/>
      <c r="J54" s="164"/>
      <c r="K54" s="164"/>
      <c r="L54" s="164"/>
      <c r="M54" s="164"/>
      <c r="N54" s="164"/>
      <c r="O54" s="164"/>
      <c r="P54" s="165"/>
      <c r="Q54" s="164"/>
      <c r="R54" s="164"/>
      <c r="S54" s="166"/>
      <c r="T54" s="164"/>
      <c r="U54" s="164"/>
      <c r="V54" s="166"/>
      <c r="W54" s="164"/>
      <c r="X54" s="164"/>
      <c r="Y54" s="166"/>
      <c r="AE54" s="164"/>
      <c r="AF54" s="166"/>
    </row>
    <row r="55" spans="1:32" ht="16.5" hidden="1" x14ac:dyDescent="0.3">
      <c r="A55" s="138">
        <v>26</v>
      </c>
      <c r="B55" s="139" t="s">
        <v>178</v>
      </c>
      <c r="C55" s="140">
        <v>5</v>
      </c>
      <c r="D55" s="141" t="s">
        <v>189</v>
      </c>
      <c r="E55" s="142">
        <v>4305</v>
      </c>
      <c r="F55" s="141" t="s">
        <v>180</v>
      </c>
      <c r="G55" s="164"/>
      <c r="H55" s="164"/>
      <c r="I55" s="164"/>
      <c r="J55" s="164"/>
      <c r="K55" s="164"/>
      <c r="L55" s="164"/>
      <c r="M55" s="164"/>
      <c r="N55" s="164"/>
      <c r="O55" s="164"/>
      <c r="P55" s="165"/>
      <c r="Q55" s="164"/>
      <c r="R55" s="164"/>
      <c r="S55" s="166"/>
      <c r="T55" s="164"/>
      <c r="U55" s="164"/>
      <c r="V55" s="166"/>
      <c r="W55" s="164"/>
      <c r="X55" s="164"/>
      <c r="Y55" s="166"/>
      <c r="AE55" s="164"/>
      <c r="AF55" s="166"/>
    </row>
    <row r="56" spans="1:32" ht="16.5" hidden="1" x14ac:dyDescent="0.3">
      <c r="A56" s="138">
        <v>27</v>
      </c>
      <c r="B56" s="139" t="s">
        <v>178</v>
      </c>
      <c r="C56" s="140">
        <v>5</v>
      </c>
      <c r="D56" s="141" t="s">
        <v>190</v>
      </c>
      <c r="E56" s="142">
        <v>4204</v>
      </c>
      <c r="F56" s="141" t="s">
        <v>180</v>
      </c>
      <c r="G56" s="164"/>
      <c r="H56" s="164"/>
      <c r="I56" s="164"/>
      <c r="J56" s="164"/>
      <c r="K56" s="164"/>
      <c r="L56" s="164"/>
      <c r="M56" s="164"/>
      <c r="N56" s="164"/>
      <c r="O56" s="164"/>
      <c r="P56" s="165"/>
      <c r="Q56" s="164"/>
      <c r="R56" s="164"/>
      <c r="S56" s="166"/>
      <c r="T56" s="164"/>
      <c r="U56" s="164"/>
      <c r="V56" s="166"/>
      <c r="W56" s="164"/>
      <c r="X56" s="164"/>
      <c r="Y56" s="166"/>
      <c r="AE56" s="164"/>
      <c r="AF56" s="166"/>
    </row>
    <row r="57" spans="1:32" ht="16.5" hidden="1" x14ac:dyDescent="0.3">
      <c r="A57" s="138">
        <v>28</v>
      </c>
      <c r="B57" s="151" t="s">
        <v>178</v>
      </c>
      <c r="C57" s="140">
        <v>5</v>
      </c>
      <c r="D57" s="152" t="s">
        <v>191</v>
      </c>
      <c r="E57" s="142">
        <v>4106</v>
      </c>
      <c r="F57" s="152" t="s">
        <v>180</v>
      </c>
      <c r="G57" s="164"/>
      <c r="H57" s="164"/>
      <c r="I57" s="164"/>
      <c r="J57" s="164"/>
      <c r="K57" s="164"/>
      <c r="L57" s="164"/>
      <c r="M57" s="164"/>
      <c r="N57" s="164"/>
      <c r="O57" s="164"/>
      <c r="P57" s="165"/>
      <c r="Q57" s="164"/>
      <c r="R57" s="164"/>
      <c r="S57" s="166"/>
      <c r="T57" s="164"/>
      <c r="U57" s="164"/>
      <c r="V57" s="166"/>
      <c r="W57" s="164"/>
      <c r="X57" s="164"/>
      <c r="Y57" s="166"/>
      <c r="AE57" s="164"/>
      <c r="AF57" s="166"/>
    </row>
    <row r="58" spans="1:32" hidden="1" x14ac:dyDescent="0.25"/>
    <row r="59" spans="1:32" hidden="1" x14ac:dyDescent="0.25"/>
    <row r="60" spans="1:32" hidden="1" x14ac:dyDescent="0.25"/>
    <row r="61" spans="1:32" ht="18" hidden="1" x14ac:dyDescent="0.35">
      <c r="A61" s="413" t="s">
        <v>207</v>
      </c>
      <c r="B61" s="413"/>
      <c r="C61" s="413"/>
      <c r="D61" s="413"/>
      <c r="E61" s="413"/>
      <c r="F61" s="413"/>
      <c r="G61" s="414"/>
      <c r="H61" s="414"/>
      <c r="I61" s="414"/>
      <c r="J61" s="414"/>
      <c r="K61" s="414"/>
      <c r="L61" s="414"/>
      <c r="M61" s="414"/>
      <c r="N61" s="414"/>
      <c r="O61" s="414"/>
      <c r="P61" s="414"/>
      <c r="Q61" s="154"/>
      <c r="R61" s="155"/>
      <c r="T61" s="154"/>
      <c r="U61" s="155"/>
      <c r="W61" s="154"/>
      <c r="X61" s="155"/>
      <c r="AE61" s="155"/>
    </row>
    <row r="62" spans="1:32" s="124" customFormat="1" ht="16.5" hidden="1" customHeight="1" x14ac:dyDescent="0.3">
      <c r="A62" s="123"/>
      <c r="B62" s="123"/>
      <c r="C62" s="123"/>
      <c r="D62" s="123"/>
      <c r="E62" s="405" t="s">
        <v>147</v>
      </c>
      <c r="F62" s="408" t="s">
        <v>148</v>
      </c>
      <c r="G62" s="411" t="s">
        <v>1</v>
      </c>
      <c r="H62" s="412"/>
      <c r="I62" s="412"/>
      <c r="J62" s="412"/>
      <c r="K62" s="412"/>
      <c r="L62" s="412"/>
      <c r="M62" s="412"/>
      <c r="N62" s="412"/>
      <c r="O62" s="412"/>
      <c r="P62" s="412"/>
      <c r="Q62" s="412"/>
      <c r="R62" s="412"/>
      <c r="S62" s="412"/>
      <c r="T62" s="412"/>
      <c r="U62" s="412"/>
      <c r="V62" s="412"/>
      <c r="W62" s="412"/>
      <c r="X62" s="412"/>
      <c r="Y62" s="412"/>
    </row>
    <row r="63" spans="1:32" s="122" customFormat="1" ht="16.5" hidden="1" x14ac:dyDescent="0.3">
      <c r="A63" s="125"/>
      <c r="B63" s="126"/>
      <c r="C63" s="125"/>
      <c r="D63" s="125"/>
      <c r="E63" s="406"/>
      <c r="F63" s="409"/>
      <c r="G63" s="127" t="s">
        <v>151</v>
      </c>
      <c r="H63" s="128" t="s">
        <v>152</v>
      </c>
      <c r="I63" s="128" t="s">
        <v>153</v>
      </c>
      <c r="J63" s="128" t="s">
        <v>154</v>
      </c>
      <c r="K63" s="128" t="s">
        <v>155</v>
      </c>
      <c r="L63" s="128" t="s">
        <v>156</v>
      </c>
      <c r="M63" s="128" t="s">
        <v>157</v>
      </c>
      <c r="N63" s="128" t="s">
        <v>158</v>
      </c>
      <c r="O63" s="128" t="s">
        <v>12</v>
      </c>
      <c r="P63" s="128" t="s">
        <v>13</v>
      </c>
      <c r="Q63" s="128" t="s">
        <v>2</v>
      </c>
      <c r="R63" s="128" t="s">
        <v>3</v>
      </c>
      <c r="S63" s="128" t="s">
        <v>16</v>
      </c>
      <c r="T63" s="128" t="s">
        <v>42</v>
      </c>
      <c r="U63" s="128" t="s">
        <v>43</v>
      </c>
      <c r="V63" s="128" t="s">
        <v>44</v>
      </c>
      <c r="W63" s="128" t="s">
        <v>45</v>
      </c>
      <c r="X63" s="128" t="s">
        <v>46</v>
      </c>
      <c r="Y63" s="128" t="s">
        <v>47</v>
      </c>
      <c r="AE63" s="128" t="s">
        <v>3</v>
      </c>
      <c r="AF63" s="128" t="s">
        <v>16</v>
      </c>
    </row>
    <row r="64" spans="1:32" s="131" customFormat="1" ht="165" hidden="1" customHeight="1" x14ac:dyDescent="0.3">
      <c r="A64" s="125" t="s">
        <v>160</v>
      </c>
      <c r="B64" s="126" t="s">
        <v>161</v>
      </c>
      <c r="C64" s="125" t="s">
        <v>160</v>
      </c>
      <c r="D64" s="125" t="s">
        <v>0</v>
      </c>
      <c r="E64" s="406"/>
      <c r="F64" s="409"/>
      <c r="G64" s="129" t="s">
        <v>162</v>
      </c>
      <c r="H64" s="129" t="s">
        <v>163</v>
      </c>
      <c r="I64" s="129" t="s">
        <v>164</v>
      </c>
      <c r="J64" s="129" t="s">
        <v>165</v>
      </c>
      <c r="K64" s="129" t="s">
        <v>166</v>
      </c>
      <c r="L64" s="129" t="s">
        <v>167</v>
      </c>
      <c r="M64" s="129" t="s">
        <v>23</v>
      </c>
      <c r="N64" s="129" t="s">
        <v>168</v>
      </c>
      <c r="O64" s="129" t="s">
        <v>169</v>
      </c>
      <c r="P64" s="130" t="s">
        <v>170</v>
      </c>
      <c r="Q64" s="130" t="s">
        <v>171</v>
      </c>
      <c r="R64" s="130" t="s">
        <v>172</v>
      </c>
      <c r="S64" s="130" t="s">
        <v>173</v>
      </c>
      <c r="T64" s="130" t="s">
        <v>174</v>
      </c>
      <c r="U64" s="130" t="s">
        <v>175</v>
      </c>
      <c r="V64" s="130" t="s">
        <v>237</v>
      </c>
      <c r="W64" s="130" t="s">
        <v>176</v>
      </c>
      <c r="X64" s="130" t="s">
        <v>177</v>
      </c>
      <c r="Y64" s="130" t="s">
        <v>234</v>
      </c>
      <c r="AE64" s="130" t="s">
        <v>172</v>
      </c>
      <c r="AF64" s="130" t="s">
        <v>173</v>
      </c>
    </row>
    <row r="65" spans="1:32" s="124" customFormat="1" ht="23.25" hidden="1" customHeight="1" x14ac:dyDescent="0.3">
      <c r="A65" s="132"/>
      <c r="B65" s="133"/>
      <c r="C65" s="132"/>
      <c r="D65" s="132"/>
      <c r="E65" s="407"/>
      <c r="F65" s="410"/>
      <c r="G65" s="134">
        <v>0.15</v>
      </c>
      <c r="H65" s="134">
        <v>0.97</v>
      </c>
      <c r="I65" s="135">
        <v>1</v>
      </c>
      <c r="J65" s="134">
        <v>0.1</v>
      </c>
      <c r="K65" s="136">
        <v>0.22</v>
      </c>
      <c r="L65" s="134">
        <v>0.2</v>
      </c>
      <c r="M65" s="134">
        <v>0.25</v>
      </c>
      <c r="N65" s="134">
        <v>0.55000000000000004</v>
      </c>
      <c r="O65" s="134">
        <v>0.94</v>
      </c>
      <c r="P65" s="134">
        <v>0.15</v>
      </c>
      <c r="Q65" s="134">
        <v>0.24</v>
      </c>
      <c r="R65" s="134">
        <v>0.17</v>
      </c>
      <c r="S65" s="134">
        <v>0.22</v>
      </c>
      <c r="T65" s="134">
        <v>0.9</v>
      </c>
      <c r="U65" s="134">
        <v>0.9</v>
      </c>
      <c r="V65" s="134">
        <v>0.19</v>
      </c>
      <c r="W65" s="134">
        <v>0.28999999999999998</v>
      </c>
      <c r="X65" s="134">
        <v>0.54</v>
      </c>
      <c r="Y65" s="134"/>
      <c r="AE65" s="134">
        <v>0.17</v>
      </c>
      <c r="AF65" s="134">
        <v>0.22</v>
      </c>
    </row>
    <row r="66" spans="1:32" ht="16.5" hidden="1" x14ac:dyDescent="0.3">
      <c r="A66" s="138">
        <v>17</v>
      </c>
      <c r="B66" s="139" t="s">
        <v>178</v>
      </c>
      <c r="C66" s="140">
        <v>5</v>
      </c>
      <c r="D66" s="141" t="s">
        <v>179</v>
      </c>
      <c r="E66" s="142">
        <v>4202</v>
      </c>
      <c r="F66" s="141" t="s">
        <v>180</v>
      </c>
      <c r="G66" s="159">
        <f>+G6*$G$65</f>
        <v>1.1655E-2</v>
      </c>
      <c r="H66" s="159">
        <f>+H6*$H$65</f>
        <v>0.9506</v>
      </c>
      <c r="I66" s="159">
        <f>+I6*$I$65</f>
        <v>1.2</v>
      </c>
      <c r="J66" s="159">
        <f>+J6*$J$65</f>
        <v>1.0000000000000002E-2</v>
      </c>
      <c r="K66" s="159">
        <f>+K6*$K$65</f>
        <v>8.3600000000000008E-2</v>
      </c>
      <c r="L66" s="159">
        <f>+L6*$L$65</f>
        <v>2.8100000000000003E-2</v>
      </c>
      <c r="M66" s="159">
        <f>+M6*$M$65</f>
        <v>6.0100000000000001E-2</v>
      </c>
      <c r="N66" s="159">
        <f>+N6*$N$65</f>
        <v>0.30415000000000003</v>
      </c>
      <c r="O66" s="159">
        <f>+O6*$O$65</f>
        <v>0.88359999999999994</v>
      </c>
      <c r="P66" s="160">
        <f>+P6*$P$65</f>
        <v>7.5809999999999989E-2</v>
      </c>
      <c r="Q66" s="162">
        <v>0.22</v>
      </c>
      <c r="R66" s="162">
        <v>0.15</v>
      </c>
      <c r="S66" s="167">
        <f>+S46*$S$65</f>
        <v>0</v>
      </c>
      <c r="T66" s="162">
        <v>0.22</v>
      </c>
      <c r="U66" s="162">
        <v>0.15</v>
      </c>
      <c r="V66" s="167">
        <f t="shared" ref="V66" si="4">+V46*$S$65</f>
        <v>0</v>
      </c>
      <c r="W66" s="162">
        <v>0.22</v>
      </c>
      <c r="X66" s="162">
        <v>0.15</v>
      </c>
      <c r="Y66" s="167">
        <f t="shared" ref="Y66" si="5">+Y46*$S$65</f>
        <v>0</v>
      </c>
      <c r="AE66" s="162">
        <v>0.15</v>
      </c>
      <c r="AF66" s="167">
        <f>+AF46*$S$65</f>
        <v>0</v>
      </c>
    </row>
    <row r="67" spans="1:32" ht="16.5" hidden="1" x14ac:dyDescent="0.3">
      <c r="A67" s="138">
        <v>18</v>
      </c>
      <c r="B67" s="139" t="s">
        <v>178</v>
      </c>
      <c r="C67" s="140">
        <v>5</v>
      </c>
      <c r="D67" s="141" t="s">
        <v>181</v>
      </c>
      <c r="E67" s="142">
        <v>4302</v>
      </c>
      <c r="F67" s="141" t="s">
        <v>180</v>
      </c>
      <c r="G67" s="159">
        <f>+G7*$G$65</f>
        <v>1.1295000000000001E-2</v>
      </c>
      <c r="H67" s="159">
        <f>+H7*$H$65</f>
        <v>0.9506</v>
      </c>
      <c r="I67" s="159">
        <f>+I7*$I$65</f>
        <v>1.1000000000000001</v>
      </c>
      <c r="J67" s="159">
        <f>+J7*$J$65</f>
        <v>1.0000000000000002E-2</v>
      </c>
      <c r="K67" s="159">
        <f>+K7*$K$65</f>
        <v>6.8199999999999997E-2</v>
      </c>
      <c r="L67" s="159">
        <f>+L7*$L$65</f>
        <v>2.0119999999999999E-2</v>
      </c>
      <c r="M67" s="159">
        <f>+M7*$M$65</f>
        <v>6.0624999999999998E-2</v>
      </c>
      <c r="N67" s="159">
        <f>+N7*$N$65</f>
        <v>0.30293999999999999</v>
      </c>
      <c r="O67" s="159">
        <f>+O7*$O$65</f>
        <v>0.88359999999999994</v>
      </c>
      <c r="P67" s="160">
        <f>+P7*$P$65</f>
        <v>2.3069999999999997E-2</v>
      </c>
      <c r="Q67" s="162">
        <v>0.22</v>
      </c>
      <c r="R67" s="162">
        <v>0.17</v>
      </c>
      <c r="S67" s="167">
        <f>+S7*$S$65</f>
        <v>7.6824000000000003E-2</v>
      </c>
      <c r="T67" s="162">
        <v>0.22</v>
      </c>
      <c r="U67" s="162">
        <v>0.17</v>
      </c>
      <c r="V67" s="167">
        <f>+V7*$S$65</f>
        <v>4.2416000000000002E-2</v>
      </c>
      <c r="W67" s="162">
        <v>0.22</v>
      </c>
      <c r="X67" s="162">
        <v>0.17</v>
      </c>
      <c r="Y67" s="167">
        <f>+Y7*$S$65</f>
        <v>0</v>
      </c>
      <c r="AE67" s="162">
        <v>0.17</v>
      </c>
      <c r="AF67" s="167">
        <f>+AF7*$S$65</f>
        <v>7.5745999999999994E-2</v>
      </c>
    </row>
    <row r="68" spans="1:32" ht="16.5" hidden="1" x14ac:dyDescent="0.3">
      <c r="A68" s="138">
        <v>19</v>
      </c>
      <c r="B68" s="139" t="s">
        <v>178</v>
      </c>
      <c r="C68" s="140">
        <v>5</v>
      </c>
      <c r="D68" s="141" t="s">
        <v>178</v>
      </c>
      <c r="E68" s="142">
        <v>4102</v>
      </c>
      <c r="F68" s="141" t="s">
        <v>182</v>
      </c>
      <c r="G68" s="159" t="e">
        <f>+#REF!*$G$65</f>
        <v>#REF!</v>
      </c>
      <c r="H68" s="159" t="e">
        <f>+#REF!*$H$65</f>
        <v>#REF!</v>
      </c>
      <c r="I68" s="159" t="e">
        <f>+#REF!*$I$65</f>
        <v>#REF!</v>
      </c>
      <c r="J68" s="159" t="e">
        <f>+#REF!*$J$65</f>
        <v>#REF!</v>
      </c>
      <c r="K68" s="159" t="e">
        <f>+#REF!*$K$65</f>
        <v>#REF!</v>
      </c>
      <c r="L68" s="159" t="e">
        <f>+#REF!*$L$65</f>
        <v>#REF!</v>
      </c>
      <c r="M68" s="159" t="e">
        <f>+#REF!*$M$65</f>
        <v>#REF!</v>
      </c>
      <c r="N68" s="159" t="e">
        <f>+#REF!*$N$65</f>
        <v>#REF!</v>
      </c>
      <c r="O68" s="159" t="e">
        <f>+#REF!*$O$65</f>
        <v>#REF!</v>
      </c>
      <c r="P68" s="160" t="e">
        <f>+#REF!*$P$65</f>
        <v>#REF!</v>
      </c>
      <c r="Q68" s="162">
        <v>0.22</v>
      </c>
      <c r="R68" s="162">
        <v>0.17</v>
      </c>
      <c r="S68" s="167" t="e">
        <f>+#REF!*$S$65</f>
        <v>#REF!</v>
      </c>
      <c r="T68" s="162">
        <v>0.22</v>
      </c>
      <c r="U68" s="162">
        <v>0.17</v>
      </c>
      <c r="V68" s="167" t="e">
        <f>+#REF!*$S$65</f>
        <v>#REF!</v>
      </c>
      <c r="W68" s="162">
        <v>0.22</v>
      </c>
      <c r="X68" s="162">
        <v>0.17</v>
      </c>
      <c r="Y68" s="167" t="e">
        <f>+#REF!*$S$65</f>
        <v>#REF!</v>
      </c>
      <c r="AE68" s="162">
        <v>0.17</v>
      </c>
      <c r="AF68" s="167" t="e">
        <f>+#REF!*$S$65</f>
        <v>#REF!</v>
      </c>
    </row>
    <row r="69" spans="1:32" ht="16.5" hidden="1" x14ac:dyDescent="0.3">
      <c r="A69" s="138">
        <v>20</v>
      </c>
      <c r="B69" s="139" t="s">
        <v>178</v>
      </c>
      <c r="C69" s="140">
        <v>5</v>
      </c>
      <c r="D69" s="141" t="s">
        <v>183</v>
      </c>
      <c r="E69" s="142">
        <v>4201</v>
      </c>
      <c r="F69" s="141" t="s">
        <v>180</v>
      </c>
      <c r="G69" s="159" t="e">
        <f>+#REF!*$G$65</f>
        <v>#REF!</v>
      </c>
      <c r="H69" s="159" t="e">
        <f>+#REF!*$H$65</f>
        <v>#REF!</v>
      </c>
      <c r="I69" s="159" t="e">
        <f>+#REF!*$I$65</f>
        <v>#REF!</v>
      </c>
      <c r="J69" s="159" t="e">
        <f>+#REF!*$J$65</f>
        <v>#REF!</v>
      </c>
      <c r="K69" s="159" t="e">
        <f>+#REF!*$K$65</f>
        <v>#REF!</v>
      </c>
      <c r="L69" s="159" t="e">
        <f>+#REF!*$L$65</f>
        <v>#REF!</v>
      </c>
      <c r="M69" s="159" t="e">
        <f>+#REF!*$M$65</f>
        <v>#REF!</v>
      </c>
      <c r="N69" s="159" t="e">
        <f>+#REF!*$N$65</f>
        <v>#REF!</v>
      </c>
      <c r="O69" s="159" t="e">
        <f>+#REF!*$O$65</f>
        <v>#REF!</v>
      </c>
      <c r="P69" s="160" t="e">
        <f>+#REF!*$P$65</f>
        <v>#REF!</v>
      </c>
      <c r="Q69" s="162">
        <v>0.22</v>
      </c>
      <c r="R69" s="162">
        <v>0.17</v>
      </c>
      <c r="S69" s="167" t="e">
        <f>+#REF!*$S$65</f>
        <v>#REF!</v>
      </c>
      <c r="T69" s="162">
        <v>0.22</v>
      </c>
      <c r="U69" s="162">
        <v>0.17</v>
      </c>
      <c r="V69" s="167" t="e">
        <f>+#REF!*$S$65</f>
        <v>#REF!</v>
      </c>
      <c r="W69" s="162">
        <v>0.22</v>
      </c>
      <c r="X69" s="162">
        <v>0.17</v>
      </c>
      <c r="Y69" s="167" t="e">
        <f>+#REF!*$S$65</f>
        <v>#REF!</v>
      </c>
      <c r="AE69" s="162">
        <v>0.17</v>
      </c>
      <c r="AF69" s="167" t="e">
        <f>+#REF!*$S$65</f>
        <v>#REF!</v>
      </c>
    </row>
    <row r="70" spans="1:32" ht="16.5" hidden="1" x14ac:dyDescent="0.3">
      <c r="A70" s="138">
        <v>21</v>
      </c>
      <c r="B70" s="139" t="s">
        <v>178</v>
      </c>
      <c r="C70" s="140">
        <v>5</v>
      </c>
      <c r="D70" s="141" t="s">
        <v>184</v>
      </c>
      <c r="E70" s="142">
        <v>4101</v>
      </c>
      <c r="F70" s="141" t="s">
        <v>182</v>
      </c>
      <c r="G70" s="159" t="e">
        <f>+#REF!*$G$65</f>
        <v>#REF!</v>
      </c>
      <c r="H70" s="159" t="e">
        <f>+#REF!*$H$65</f>
        <v>#REF!</v>
      </c>
      <c r="I70" s="159" t="e">
        <f>+#REF!*$I$65</f>
        <v>#REF!</v>
      </c>
      <c r="J70" s="159" t="e">
        <f>+#REF!*$J$65</f>
        <v>#REF!</v>
      </c>
      <c r="K70" s="159" t="e">
        <f>+#REF!*$K$65</f>
        <v>#REF!</v>
      </c>
      <c r="L70" s="159" t="e">
        <f>+#REF!*$L$65</f>
        <v>#REF!</v>
      </c>
      <c r="M70" s="159" t="e">
        <f>+#REF!*$M$65</f>
        <v>#REF!</v>
      </c>
      <c r="N70" s="159" t="e">
        <f>+#REF!*$N$65</f>
        <v>#REF!</v>
      </c>
      <c r="O70" s="159" t="e">
        <f>+#REF!*$O$65</f>
        <v>#REF!</v>
      </c>
      <c r="P70" s="160" t="e">
        <f>+#REF!*$P$65</f>
        <v>#REF!</v>
      </c>
      <c r="Q70" s="162">
        <v>0.22</v>
      </c>
      <c r="R70" s="162">
        <v>0.17</v>
      </c>
      <c r="S70" s="167" t="e">
        <f>+#REF!*$S$65</f>
        <v>#REF!</v>
      </c>
      <c r="T70" s="162">
        <v>0.22</v>
      </c>
      <c r="U70" s="162">
        <v>0.17</v>
      </c>
      <c r="V70" s="167" t="e">
        <f>+#REF!*$S$65</f>
        <v>#REF!</v>
      </c>
      <c r="W70" s="162">
        <v>0.22</v>
      </c>
      <c r="X70" s="162">
        <v>0.17</v>
      </c>
      <c r="Y70" s="167" t="e">
        <f>+#REF!*$S$65</f>
        <v>#REF!</v>
      </c>
      <c r="AE70" s="162">
        <v>0.17</v>
      </c>
      <c r="AF70" s="167" t="e">
        <f>+#REF!*$S$65</f>
        <v>#REF!</v>
      </c>
    </row>
    <row r="71" spans="1:32" ht="16.5" hidden="1" x14ac:dyDescent="0.3">
      <c r="A71" s="138">
        <v>22</v>
      </c>
      <c r="B71" s="139" t="s">
        <v>178</v>
      </c>
      <c r="C71" s="140">
        <v>5</v>
      </c>
      <c r="D71" s="141" t="s">
        <v>185</v>
      </c>
      <c r="E71" s="142">
        <v>4203</v>
      </c>
      <c r="F71" s="141" t="s">
        <v>180</v>
      </c>
      <c r="G71" s="159" t="e">
        <f>+#REF!*$G$65</f>
        <v>#REF!</v>
      </c>
      <c r="H71" s="159" t="e">
        <f>+#REF!*$H$65</f>
        <v>#REF!</v>
      </c>
      <c r="I71" s="159" t="e">
        <f>+#REF!*$I$65</f>
        <v>#REF!</v>
      </c>
      <c r="J71" s="159" t="e">
        <f>+#REF!*$J$65</f>
        <v>#REF!</v>
      </c>
      <c r="K71" s="159" t="e">
        <f>+#REF!*$K$65</f>
        <v>#REF!</v>
      </c>
      <c r="L71" s="159" t="e">
        <f>+#REF!*$L$65</f>
        <v>#REF!</v>
      </c>
      <c r="M71" s="159" t="e">
        <f>+#REF!*$M$65</f>
        <v>#REF!</v>
      </c>
      <c r="N71" s="159" t="e">
        <f>+#REF!*$N$65</f>
        <v>#REF!</v>
      </c>
      <c r="O71" s="159" t="e">
        <f>+#REF!*$O$65</f>
        <v>#REF!</v>
      </c>
      <c r="P71" s="160" t="e">
        <f>+#REF!*$P$65</f>
        <v>#REF!</v>
      </c>
      <c r="Q71" s="162">
        <v>0.22</v>
      </c>
      <c r="R71" s="162">
        <v>0.19</v>
      </c>
      <c r="S71" s="167" t="e">
        <f>+#REF!*$S$65</f>
        <v>#REF!</v>
      </c>
      <c r="T71" s="162">
        <v>0.22</v>
      </c>
      <c r="U71" s="162">
        <v>0.19</v>
      </c>
      <c r="V71" s="167" t="e">
        <f>+#REF!*$S$65</f>
        <v>#REF!</v>
      </c>
      <c r="W71" s="162">
        <v>0.22</v>
      </c>
      <c r="X71" s="162">
        <v>0.19</v>
      </c>
      <c r="Y71" s="167" t="e">
        <f>+#REF!*$S$65</f>
        <v>#REF!</v>
      </c>
      <c r="AE71" s="162">
        <v>0.19</v>
      </c>
      <c r="AF71" s="167" t="e">
        <f>+#REF!*$S$65</f>
        <v>#REF!</v>
      </c>
    </row>
    <row r="72" spans="1:32" ht="16.5" hidden="1" x14ac:dyDescent="0.3">
      <c r="A72" s="138">
        <v>23</v>
      </c>
      <c r="B72" s="139" t="s">
        <v>178</v>
      </c>
      <c r="C72" s="140">
        <v>5</v>
      </c>
      <c r="D72" s="141" t="s">
        <v>186</v>
      </c>
      <c r="E72" s="142">
        <v>4303</v>
      </c>
      <c r="F72" s="141" t="s">
        <v>180</v>
      </c>
      <c r="G72" s="159" t="e">
        <f>+#REF!*$G$65</f>
        <v>#REF!</v>
      </c>
      <c r="H72" s="159" t="e">
        <f>+#REF!*$H$65</f>
        <v>#REF!</v>
      </c>
      <c r="I72" s="159" t="e">
        <f>+#REF!*$I$65</f>
        <v>#REF!</v>
      </c>
      <c r="J72" s="159" t="e">
        <f>+#REF!*$J$65</f>
        <v>#REF!</v>
      </c>
      <c r="K72" s="159" t="e">
        <f>+#REF!*$K$65</f>
        <v>#REF!</v>
      </c>
      <c r="L72" s="159" t="e">
        <f>+#REF!*$L$65</f>
        <v>#REF!</v>
      </c>
      <c r="M72" s="159" t="e">
        <f>+#REF!*$M$65</f>
        <v>#REF!</v>
      </c>
      <c r="N72" s="159" t="e">
        <f>+#REF!*$N$65</f>
        <v>#REF!</v>
      </c>
      <c r="O72" s="159" t="e">
        <f>+#REF!*$O$65</f>
        <v>#REF!</v>
      </c>
      <c r="P72" s="160" t="e">
        <f>+#REF!*$P$65</f>
        <v>#REF!</v>
      </c>
      <c r="Q72" s="162">
        <v>0.22</v>
      </c>
      <c r="R72" s="162">
        <v>0.17</v>
      </c>
      <c r="S72" s="167" t="e">
        <f>+#REF!*$S$65</f>
        <v>#REF!</v>
      </c>
      <c r="T72" s="162">
        <v>0.22</v>
      </c>
      <c r="U72" s="162">
        <v>0.17</v>
      </c>
      <c r="V72" s="167" t="e">
        <f>+#REF!*$S$65</f>
        <v>#REF!</v>
      </c>
      <c r="W72" s="162">
        <v>0.22</v>
      </c>
      <c r="X72" s="162">
        <v>0.17</v>
      </c>
      <c r="Y72" s="167" t="e">
        <f>+#REF!*$S$65</f>
        <v>#REF!</v>
      </c>
      <c r="AE72" s="162">
        <v>0.17</v>
      </c>
      <c r="AF72" s="167" t="e">
        <f>+#REF!*$S$65</f>
        <v>#REF!</v>
      </c>
    </row>
    <row r="73" spans="1:32" ht="16.5" hidden="1" x14ac:dyDescent="0.3">
      <c r="A73" s="138">
        <v>24</v>
      </c>
      <c r="B73" s="139" t="s">
        <v>178</v>
      </c>
      <c r="C73" s="140">
        <v>5</v>
      </c>
      <c r="D73" s="141" t="s">
        <v>187</v>
      </c>
      <c r="E73" s="142">
        <v>4301</v>
      </c>
      <c r="F73" s="141" t="s">
        <v>180</v>
      </c>
      <c r="G73" s="159" t="e">
        <f>+#REF!*$G$65</f>
        <v>#REF!</v>
      </c>
      <c r="H73" s="159" t="e">
        <f>+#REF!*$H$65</f>
        <v>#REF!</v>
      </c>
      <c r="I73" s="159" t="e">
        <f>+#REF!*$I$65</f>
        <v>#REF!</v>
      </c>
      <c r="J73" s="159" t="e">
        <f>+#REF!*$J$65</f>
        <v>#REF!</v>
      </c>
      <c r="K73" s="159" t="e">
        <f>+#REF!*$K$65</f>
        <v>#REF!</v>
      </c>
      <c r="L73" s="159" t="e">
        <f>+#REF!*$L$65</f>
        <v>#REF!</v>
      </c>
      <c r="M73" s="159" t="e">
        <f>+#REF!*$M$65</f>
        <v>#REF!</v>
      </c>
      <c r="N73" s="159" t="e">
        <f>+#REF!*$N$65</f>
        <v>#REF!</v>
      </c>
      <c r="O73" s="159" t="e">
        <f>+#REF!*$O$65</f>
        <v>#REF!</v>
      </c>
      <c r="P73" s="160" t="e">
        <f>+#REF!*$P$65</f>
        <v>#REF!</v>
      </c>
      <c r="Q73" s="162">
        <v>0.22</v>
      </c>
      <c r="R73" s="162">
        <v>0.17</v>
      </c>
      <c r="S73" s="167" t="e">
        <f>+#REF!*$S$65</f>
        <v>#REF!</v>
      </c>
      <c r="T73" s="162">
        <v>0.22</v>
      </c>
      <c r="U73" s="162">
        <v>0.17</v>
      </c>
      <c r="V73" s="167" t="e">
        <f>+#REF!*$S$65</f>
        <v>#REF!</v>
      </c>
      <c r="W73" s="162">
        <v>0.22</v>
      </c>
      <c r="X73" s="162">
        <v>0.17</v>
      </c>
      <c r="Y73" s="167" t="e">
        <f>+#REF!*$S$65</f>
        <v>#REF!</v>
      </c>
      <c r="AE73" s="162">
        <v>0.17</v>
      </c>
      <c r="AF73" s="167" t="e">
        <f>+#REF!*$S$65</f>
        <v>#REF!</v>
      </c>
    </row>
    <row r="74" spans="1:32" ht="16.5" hidden="1" x14ac:dyDescent="0.3">
      <c r="A74" s="138">
        <v>25</v>
      </c>
      <c r="B74" s="139" t="s">
        <v>178</v>
      </c>
      <c r="C74" s="140">
        <v>5</v>
      </c>
      <c r="D74" s="141" t="s">
        <v>188</v>
      </c>
      <c r="E74" s="142">
        <v>4304</v>
      </c>
      <c r="F74" s="141" t="s">
        <v>180</v>
      </c>
      <c r="G74" s="159" t="e">
        <f>+#REF!*$G$65</f>
        <v>#REF!</v>
      </c>
      <c r="H74" s="159" t="e">
        <f>+#REF!*$H$65</f>
        <v>#REF!</v>
      </c>
      <c r="I74" s="159" t="e">
        <f>+#REF!*$I$65</f>
        <v>#REF!</v>
      </c>
      <c r="J74" s="159" t="e">
        <f>+#REF!*$J$65</f>
        <v>#REF!</v>
      </c>
      <c r="K74" s="159" t="e">
        <f>+#REF!*$K$65</f>
        <v>#REF!</v>
      </c>
      <c r="L74" s="159" t="e">
        <f>+#REF!*$L$65</f>
        <v>#REF!</v>
      </c>
      <c r="M74" s="159" t="e">
        <f>+#REF!*$M$65</f>
        <v>#REF!</v>
      </c>
      <c r="N74" s="159" t="e">
        <f>+#REF!*$N$65</f>
        <v>#REF!</v>
      </c>
      <c r="O74" s="159" t="e">
        <f>+#REF!*$O$65</f>
        <v>#REF!</v>
      </c>
      <c r="P74" s="160" t="e">
        <f>+#REF!*$P$65</f>
        <v>#REF!</v>
      </c>
      <c r="Q74" s="162">
        <v>0.22</v>
      </c>
      <c r="R74" s="162">
        <v>0.17</v>
      </c>
      <c r="S74" s="167" t="e">
        <f>+#REF!*$S$65</f>
        <v>#REF!</v>
      </c>
      <c r="T74" s="162">
        <v>0.22</v>
      </c>
      <c r="U74" s="162">
        <v>0.17</v>
      </c>
      <c r="V74" s="167" t="e">
        <f>+#REF!*$S$65</f>
        <v>#REF!</v>
      </c>
      <c r="W74" s="162">
        <v>0.22</v>
      </c>
      <c r="X74" s="162">
        <v>0.17</v>
      </c>
      <c r="Y74" s="167" t="e">
        <f>+#REF!*$S$65</f>
        <v>#REF!</v>
      </c>
      <c r="AE74" s="162">
        <v>0.17</v>
      </c>
      <c r="AF74" s="167" t="e">
        <f>+#REF!*$S$65</f>
        <v>#REF!</v>
      </c>
    </row>
    <row r="75" spans="1:32" ht="16.5" hidden="1" x14ac:dyDescent="0.3">
      <c r="A75" s="138">
        <v>26</v>
      </c>
      <c r="B75" s="139" t="s">
        <v>178</v>
      </c>
      <c r="C75" s="140">
        <v>5</v>
      </c>
      <c r="D75" s="141" t="s">
        <v>189</v>
      </c>
      <c r="E75" s="142">
        <v>4305</v>
      </c>
      <c r="F75" s="141" t="s">
        <v>180</v>
      </c>
      <c r="G75" s="159" t="e">
        <f>+#REF!*$G$65</f>
        <v>#REF!</v>
      </c>
      <c r="H75" s="159" t="e">
        <f>+#REF!*$H$65</f>
        <v>#REF!</v>
      </c>
      <c r="I75" s="159" t="e">
        <f>+#REF!*$I$65</f>
        <v>#REF!</v>
      </c>
      <c r="J75" s="159" t="e">
        <f>+#REF!*$J$65</f>
        <v>#REF!</v>
      </c>
      <c r="K75" s="159" t="e">
        <f>+#REF!*$K$65</f>
        <v>#REF!</v>
      </c>
      <c r="L75" s="159" t="e">
        <f>+#REF!*$L$65</f>
        <v>#REF!</v>
      </c>
      <c r="M75" s="159" t="e">
        <f>+#REF!*$M$65</f>
        <v>#REF!</v>
      </c>
      <c r="N75" s="159" t="e">
        <f>+#REF!*$N$65</f>
        <v>#REF!</v>
      </c>
      <c r="O75" s="159" t="e">
        <f>+#REF!*$O$65</f>
        <v>#REF!</v>
      </c>
      <c r="P75" s="160" t="e">
        <f>+#REF!*$P$65</f>
        <v>#REF!</v>
      </c>
      <c r="Q75" s="162">
        <v>0.35</v>
      </c>
      <c r="R75" s="162">
        <v>0.32</v>
      </c>
      <c r="S75" s="167" t="e">
        <f>+#REF!*$S$65</f>
        <v>#REF!</v>
      </c>
      <c r="T75" s="162">
        <v>0.35</v>
      </c>
      <c r="U75" s="162">
        <v>0.32</v>
      </c>
      <c r="V75" s="167" t="e">
        <f>+#REF!*$S$65</f>
        <v>#REF!</v>
      </c>
      <c r="W75" s="162">
        <v>0.35</v>
      </c>
      <c r="X75" s="162">
        <v>0.32</v>
      </c>
      <c r="Y75" s="167" t="e">
        <f>+#REF!*$S$65</f>
        <v>#REF!</v>
      </c>
      <c r="AE75" s="162">
        <v>0.32</v>
      </c>
      <c r="AF75" s="167" t="e">
        <f>+#REF!*$S$65</f>
        <v>#REF!</v>
      </c>
    </row>
    <row r="76" spans="1:32" ht="16.5" hidden="1" x14ac:dyDescent="0.3">
      <c r="A76" s="138">
        <v>27</v>
      </c>
      <c r="B76" s="139" t="s">
        <v>178</v>
      </c>
      <c r="C76" s="140">
        <v>5</v>
      </c>
      <c r="D76" s="141" t="s">
        <v>190</v>
      </c>
      <c r="E76" s="142">
        <v>4204</v>
      </c>
      <c r="F76" s="141" t="s">
        <v>180</v>
      </c>
      <c r="G76" s="159" t="e">
        <f>+#REF!*$G$65</f>
        <v>#REF!</v>
      </c>
      <c r="H76" s="159" t="e">
        <f>+#REF!*$H$65</f>
        <v>#REF!</v>
      </c>
      <c r="I76" s="159" t="e">
        <f>+#REF!*$I$65</f>
        <v>#REF!</v>
      </c>
      <c r="J76" s="159" t="e">
        <f>+#REF!*$J$65</f>
        <v>#REF!</v>
      </c>
      <c r="K76" s="159" t="e">
        <f>+#REF!*$K$65</f>
        <v>#REF!</v>
      </c>
      <c r="L76" s="159" t="e">
        <f>+#REF!*$L$65</f>
        <v>#REF!</v>
      </c>
      <c r="M76" s="159" t="e">
        <f>+#REF!*$M$65</f>
        <v>#REF!</v>
      </c>
      <c r="N76" s="159" t="e">
        <f>+#REF!*$N$65</f>
        <v>#REF!</v>
      </c>
      <c r="O76" s="159" t="e">
        <f>+#REF!*$O$65</f>
        <v>#REF!</v>
      </c>
      <c r="P76" s="160" t="e">
        <f>+#REF!*$P$65</f>
        <v>#REF!</v>
      </c>
      <c r="Q76" s="162">
        <v>0.22</v>
      </c>
      <c r="R76" s="162">
        <v>0.22</v>
      </c>
      <c r="S76" s="167" t="e">
        <f>+#REF!*$S$65</f>
        <v>#REF!</v>
      </c>
      <c r="T76" s="162">
        <v>0.22</v>
      </c>
      <c r="U76" s="162">
        <v>0.22</v>
      </c>
      <c r="V76" s="167" t="e">
        <f>+#REF!*$S$65</f>
        <v>#REF!</v>
      </c>
      <c r="W76" s="162">
        <v>0.22</v>
      </c>
      <c r="X76" s="162">
        <v>0.22</v>
      </c>
      <c r="Y76" s="167" t="e">
        <f>+#REF!*$S$65</f>
        <v>#REF!</v>
      </c>
      <c r="AE76" s="162">
        <v>0.22</v>
      </c>
      <c r="AF76" s="167" t="e">
        <f>+#REF!*$S$65</f>
        <v>#REF!</v>
      </c>
    </row>
    <row r="77" spans="1:32" ht="16.5" hidden="1" x14ac:dyDescent="0.3">
      <c r="A77" s="138">
        <v>28</v>
      </c>
      <c r="B77" s="151" t="s">
        <v>178</v>
      </c>
      <c r="C77" s="140">
        <v>5</v>
      </c>
      <c r="D77" s="152" t="s">
        <v>191</v>
      </c>
      <c r="E77" s="142">
        <v>4106</v>
      </c>
      <c r="F77" s="152" t="s">
        <v>180</v>
      </c>
      <c r="G77" s="159" t="e">
        <f>+#REF!*$G$65</f>
        <v>#REF!</v>
      </c>
      <c r="H77" s="159" t="e">
        <f>+#REF!*$H$65</f>
        <v>#REF!</v>
      </c>
      <c r="I77" s="159" t="e">
        <f>+#REF!*$I$65</f>
        <v>#REF!</v>
      </c>
      <c r="J77" s="159" t="e">
        <f>+#REF!*$J$65</f>
        <v>#REF!</v>
      </c>
      <c r="K77" s="159" t="e">
        <f>+#REF!*$K$65</f>
        <v>#REF!</v>
      </c>
      <c r="L77" s="159" t="e">
        <f>+#REF!*$L$65</f>
        <v>#REF!</v>
      </c>
      <c r="M77" s="159" t="e">
        <f>+#REF!*$M$65</f>
        <v>#REF!</v>
      </c>
      <c r="N77" s="159" t="e">
        <f>+#REF!*$N$65</f>
        <v>#REF!</v>
      </c>
      <c r="O77" s="159" t="e">
        <f>+#REF!*$O$65</f>
        <v>#REF!</v>
      </c>
      <c r="P77" s="160" t="e">
        <f>+#REF!*$P$65</f>
        <v>#REF!</v>
      </c>
      <c r="Q77" s="162">
        <v>0.22</v>
      </c>
      <c r="R77" s="162">
        <v>0.23</v>
      </c>
      <c r="S77" s="167" t="e">
        <f>+#REF!*$S$65</f>
        <v>#REF!</v>
      </c>
      <c r="T77" s="162">
        <v>0.22</v>
      </c>
      <c r="U77" s="162">
        <v>0.23</v>
      </c>
      <c r="V77" s="167" t="e">
        <f>+#REF!*$S$65</f>
        <v>#REF!</v>
      </c>
      <c r="W77" s="162">
        <v>0.22</v>
      </c>
      <c r="X77" s="162">
        <v>0.23</v>
      </c>
      <c r="Y77" s="167" t="e">
        <f>+#REF!*$S$65</f>
        <v>#REF!</v>
      </c>
      <c r="AE77" s="162">
        <v>0.23</v>
      </c>
      <c r="AF77" s="167" t="e">
        <f>+#REF!*$S$65</f>
        <v>#REF!</v>
      </c>
    </row>
    <row r="78" spans="1:32" hidden="1" x14ac:dyDescent="0.25"/>
    <row r="79" spans="1:32" hidden="1" x14ac:dyDescent="0.25"/>
    <row r="80" spans="1:32" hidden="1" x14ac:dyDescent="0.25"/>
    <row r="81" spans="1:32" ht="18" hidden="1" x14ac:dyDescent="0.35">
      <c r="A81" s="413" t="s">
        <v>208</v>
      </c>
      <c r="B81" s="413"/>
      <c r="C81" s="413"/>
      <c r="D81" s="413"/>
      <c r="E81" s="413"/>
      <c r="F81" s="413"/>
      <c r="G81" s="413"/>
      <c r="H81" s="413"/>
      <c r="I81" s="413"/>
      <c r="J81" s="413"/>
      <c r="K81" s="413"/>
      <c r="L81" s="413"/>
      <c r="M81" s="413"/>
      <c r="N81" s="413"/>
      <c r="O81" s="413"/>
      <c r="P81" s="413"/>
      <c r="Q81" s="154"/>
      <c r="R81" s="155"/>
      <c r="T81" s="154"/>
      <c r="U81" s="155"/>
      <c r="W81" s="154"/>
      <c r="X81" s="155"/>
      <c r="AE81" s="155"/>
    </row>
    <row r="82" spans="1:32" s="124" customFormat="1" ht="16.5" hidden="1" customHeight="1" x14ac:dyDescent="0.3">
      <c r="A82" s="123"/>
      <c r="B82" s="123"/>
      <c r="C82" s="123"/>
      <c r="D82" s="123"/>
      <c r="E82" s="405" t="s">
        <v>147</v>
      </c>
      <c r="F82" s="408" t="s">
        <v>148</v>
      </c>
      <c r="G82" s="411" t="s">
        <v>1</v>
      </c>
      <c r="H82" s="412"/>
      <c r="I82" s="412"/>
      <c r="J82" s="412"/>
      <c r="K82" s="412"/>
      <c r="L82" s="412"/>
      <c r="M82" s="412"/>
      <c r="N82" s="412"/>
      <c r="O82" s="412"/>
      <c r="P82" s="412"/>
      <c r="Q82" s="412"/>
      <c r="R82" s="412"/>
      <c r="S82" s="412"/>
      <c r="T82" s="412"/>
      <c r="U82" s="412"/>
      <c r="V82" s="412"/>
      <c r="W82" s="412"/>
      <c r="X82" s="412"/>
      <c r="Y82" s="412"/>
    </row>
    <row r="83" spans="1:32" s="122" customFormat="1" ht="16.5" hidden="1" x14ac:dyDescent="0.3">
      <c r="A83" s="125"/>
      <c r="B83" s="126"/>
      <c r="C83" s="125"/>
      <c r="D83" s="125"/>
      <c r="E83" s="406"/>
      <c r="F83" s="409"/>
      <c r="G83" s="127" t="s">
        <v>151</v>
      </c>
      <c r="H83" s="128" t="s">
        <v>152</v>
      </c>
      <c r="I83" s="128" t="s">
        <v>153</v>
      </c>
      <c r="J83" s="128" t="s">
        <v>154</v>
      </c>
      <c r="K83" s="128" t="s">
        <v>155</v>
      </c>
      <c r="L83" s="128" t="s">
        <v>156</v>
      </c>
      <c r="M83" s="128" t="s">
        <v>157</v>
      </c>
      <c r="N83" s="128" t="s">
        <v>158</v>
      </c>
      <c r="O83" s="128" t="s">
        <v>12</v>
      </c>
      <c r="P83" s="128" t="s">
        <v>13</v>
      </c>
      <c r="Q83" s="128" t="s">
        <v>2</v>
      </c>
      <c r="R83" s="128" t="s">
        <v>3</v>
      </c>
      <c r="S83" s="128" t="s">
        <v>16</v>
      </c>
      <c r="T83" s="128" t="s">
        <v>42</v>
      </c>
      <c r="U83" s="128" t="s">
        <v>43</v>
      </c>
      <c r="V83" s="128" t="s">
        <v>44</v>
      </c>
      <c r="W83" s="128" t="s">
        <v>45</v>
      </c>
      <c r="X83" s="128" t="s">
        <v>46</v>
      </c>
      <c r="Y83" s="128" t="s">
        <v>47</v>
      </c>
      <c r="AE83" s="128" t="s">
        <v>3</v>
      </c>
      <c r="AF83" s="128" t="s">
        <v>16</v>
      </c>
    </row>
    <row r="84" spans="1:32" s="131" customFormat="1" ht="165" hidden="1" customHeight="1" x14ac:dyDescent="0.3">
      <c r="A84" s="125" t="s">
        <v>160</v>
      </c>
      <c r="B84" s="126" t="s">
        <v>161</v>
      </c>
      <c r="C84" s="125" t="s">
        <v>160</v>
      </c>
      <c r="D84" s="125" t="s">
        <v>0</v>
      </c>
      <c r="E84" s="406"/>
      <c r="F84" s="409"/>
      <c r="G84" s="129" t="s">
        <v>162</v>
      </c>
      <c r="H84" s="129" t="s">
        <v>163</v>
      </c>
      <c r="I84" s="129" t="s">
        <v>164</v>
      </c>
      <c r="J84" s="129" t="s">
        <v>165</v>
      </c>
      <c r="K84" s="129" t="s">
        <v>166</v>
      </c>
      <c r="L84" s="129" t="s">
        <v>167</v>
      </c>
      <c r="M84" s="129" t="s">
        <v>23</v>
      </c>
      <c r="N84" s="129" t="s">
        <v>168</v>
      </c>
      <c r="O84" s="129" t="s">
        <v>169</v>
      </c>
      <c r="P84" s="130" t="s">
        <v>170</v>
      </c>
      <c r="Q84" s="130" t="s">
        <v>171</v>
      </c>
      <c r="R84" s="130" t="s">
        <v>172</v>
      </c>
      <c r="S84" s="130" t="s">
        <v>173</v>
      </c>
      <c r="T84" s="130" t="s">
        <v>174</v>
      </c>
      <c r="U84" s="130" t="s">
        <v>175</v>
      </c>
      <c r="V84" s="130" t="s">
        <v>237</v>
      </c>
      <c r="W84" s="130" t="s">
        <v>176</v>
      </c>
      <c r="X84" s="130" t="s">
        <v>177</v>
      </c>
      <c r="Y84" s="130" t="s">
        <v>234</v>
      </c>
      <c r="AE84" s="130" t="s">
        <v>172</v>
      </c>
      <c r="AF84" s="130" t="s">
        <v>173</v>
      </c>
    </row>
    <row r="85" spans="1:32" s="124" customFormat="1" ht="23.25" hidden="1" customHeight="1" x14ac:dyDescent="0.3">
      <c r="A85" s="132"/>
      <c r="B85" s="133"/>
      <c r="C85" s="132"/>
      <c r="D85" s="132"/>
      <c r="E85" s="407"/>
      <c r="F85" s="410"/>
      <c r="G85" s="134">
        <v>0.15</v>
      </c>
      <c r="H85" s="134">
        <v>0.97</v>
      </c>
      <c r="I85" s="135">
        <v>1</v>
      </c>
      <c r="J85" s="134">
        <v>0.1</v>
      </c>
      <c r="K85" s="136">
        <v>0.22</v>
      </c>
      <c r="L85" s="134">
        <v>0.2</v>
      </c>
      <c r="M85" s="134">
        <v>0.25</v>
      </c>
      <c r="N85" s="134">
        <v>0.55000000000000004</v>
      </c>
      <c r="O85" s="134">
        <v>0.94</v>
      </c>
      <c r="P85" s="134">
        <v>0.15</v>
      </c>
      <c r="Q85" s="134">
        <v>0.24</v>
      </c>
      <c r="R85" s="134">
        <v>0.17</v>
      </c>
      <c r="S85" s="134">
        <v>0.22</v>
      </c>
      <c r="T85" s="134">
        <v>0.9</v>
      </c>
      <c r="U85" s="134">
        <v>0.9</v>
      </c>
      <c r="V85" s="134">
        <v>0.19</v>
      </c>
      <c r="W85" s="134">
        <v>0.28999999999999998</v>
      </c>
      <c r="X85" s="134">
        <v>0.54</v>
      </c>
      <c r="Y85" s="134"/>
      <c r="AE85" s="134">
        <v>0.17</v>
      </c>
      <c r="AF85" s="134">
        <v>0.22</v>
      </c>
    </row>
    <row r="86" spans="1:32" ht="16.5" hidden="1" x14ac:dyDescent="0.3">
      <c r="A86" s="138">
        <v>17</v>
      </c>
      <c r="B86" s="139" t="s">
        <v>178</v>
      </c>
      <c r="C86" s="140">
        <v>5</v>
      </c>
      <c r="D86" s="141" t="s">
        <v>179</v>
      </c>
      <c r="E86" s="142">
        <v>4202</v>
      </c>
      <c r="F86" s="141" t="s">
        <v>180</v>
      </c>
      <c r="G86" s="159">
        <f>+G6*$G$85</f>
        <v>1.1655E-2</v>
      </c>
      <c r="H86" s="159">
        <f>+H6*$H$85</f>
        <v>0.9506</v>
      </c>
      <c r="I86" s="159">
        <f>+I6*$I$85</f>
        <v>1.2</v>
      </c>
      <c r="J86" s="159">
        <f>+J6*$J$85</f>
        <v>1.0000000000000002E-2</v>
      </c>
      <c r="K86" s="159">
        <f>+K6*$K$85</f>
        <v>8.3600000000000008E-2</v>
      </c>
      <c r="L86" s="159">
        <f>+L6*$L$85</f>
        <v>2.8100000000000003E-2</v>
      </c>
      <c r="M86" s="159">
        <f>+M6*$M$85</f>
        <v>6.0100000000000001E-2</v>
      </c>
      <c r="N86" s="159">
        <f>+N6*$N$85</f>
        <v>0.30415000000000003</v>
      </c>
      <c r="O86" s="159">
        <f>+O6*$O$85</f>
        <v>0.88359999999999994</v>
      </c>
      <c r="P86" s="159">
        <f>+P6*$P$85</f>
        <v>7.5809999999999989E-2</v>
      </c>
      <c r="Q86" s="162">
        <v>0.22</v>
      </c>
      <c r="R86" s="162">
        <v>0.15</v>
      </c>
      <c r="S86" s="167">
        <f>+S6*$S$85</f>
        <v>4.8531999999999999E-2</v>
      </c>
      <c r="T86" s="162">
        <v>0.22</v>
      </c>
      <c r="U86" s="162">
        <v>0.15</v>
      </c>
      <c r="V86" s="167">
        <f>+V6*$S$85</f>
        <v>4.1910000000000003E-2</v>
      </c>
      <c r="W86" s="162">
        <v>0.22</v>
      </c>
      <c r="X86" s="162">
        <v>0.15</v>
      </c>
      <c r="Y86" s="167">
        <f>+Y6*$S$85</f>
        <v>0</v>
      </c>
      <c r="AE86" s="162">
        <v>0.15</v>
      </c>
      <c r="AF86" s="167">
        <f>+AF6*$S$85</f>
        <v>1.0516000000000001E-2</v>
      </c>
    </row>
    <row r="87" spans="1:32" ht="16.5" hidden="1" x14ac:dyDescent="0.3">
      <c r="A87" s="138">
        <v>18</v>
      </c>
      <c r="B87" s="139" t="s">
        <v>178</v>
      </c>
      <c r="C87" s="140">
        <v>5</v>
      </c>
      <c r="D87" s="141" t="s">
        <v>181</v>
      </c>
      <c r="E87" s="142">
        <v>4302</v>
      </c>
      <c r="F87" s="141" t="s">
        <v>180</v>
      </c>
      <c r="G87" s="159">
        <f>+G7*$G$85</f>
        <v>1.1295000000000001E-2</v>
      </c>
      <c r="H87" s="159">
        <f>+H7*$H$85</f>
        <v>0.9506</v>
      </c>
      <c r="I87" s="159">
        <f>+I7*$I$85</f>
        <v>1.1000000000000001</v>
      </c>
      <c r="J87" s="159">
        <f>+J7*$J$85</f>
        <v>1.0000000000000002E-2</v>
      </c>
      <c r="K87" s="159">
        <f>+K7*$K$85</f>
        <v>6.8199999999999997E-2</v>
      </c>
      <c r="L87" s="159">
        <f>+L7*$L$85</f>
        <v>2.0119999999999999E-2</v>
      </c>
      <c r="M87" s="159">
        <f>+M7*$M$85</f>
        <v>6.0624999999999998E-2</v>
      </c>
      <c r="N87" s="159">
        <f>+N7*$N$85</f>
        <v>0.30293999999999999</v>
      </c>
      <c r="O87" s="159">
        <f>+O7*$O$85</f>
        <v>0.88359999999999994</v>
      </c>
      <c r="P87" s="159">
        <f>+P7*$P$85</f>
        <v>2.3069999999999997E-2</v>
      </c>
      <c r="Q87" s="162">
        <v>0.22</v>
      </c>
      <c r="R87" s="162">
        <v>0.17</v>
      </c>
      <c r="S87" s="167">
        <f>+S7*$S$85</f>
        <v>7.6824000000000003E-2</v>
      </c>
      <c r="T87" s="162">
        <v>0.22</v>
      </c>
      <c r="U87" s="162">
        <v>0.17</v>
      </c>
      <c r="V87" s="167">
        <f>+V7*$S$85</f>
        <v>4.2416000000000002E-2</v>
      </c>
      <c r="W87" s="162">
        <v>0.22</v>
      </c>
      <c r="X87" s="162">
        <v>0.17</v>
      </c>
      <c r="Y87" s="167">
        <f>+Y7*$S$85</f>
        <v>0</v>
      </c>
      <c r="AE87" s="162">
        <v>0.17</v>
      </c>
      <c r="AF87" s="167">
        <f>+AF7*$S$85</f>
        <v>7.5745999999999994E-2</v>
      </c>
    </row>
    <row r="88" spans="1:32" ht="16.5" hidden="1" x14ac:dyDescent="0.3">
      <c r="A88" s="138">
        <v>19</v>
      </c>
      <c r="B88" s="139" t="s">
        <v>178</v>
      </c>
      <c r="C88" s="140">
        <v>5</v>
      </c>
      <c r="D88" s="141" t="s">
        <v>178</v>
      </c>
      <c r="E88" s="142">
        <v>4102</v>
      </c>
      <c r="F88" s="141" t="s">
        <v>182</v>
      </c>
      <c r="G88" s="159" t="e">
        <f>+#REF!*$G$85</f>
        <v>#REF!</v>
      </c>
      <c r="H88" s="159" t="e">
        <f>+#REF!*$H$85</f>
        <v>#REF!</v>
      </c>
      <c r="I88" s="159" t="e">
        <f>+#REF!*$I$85</f>
        <v>#REF!</v>
      </c>
      <c r="J88" s="159" t="e">
        <f>+#REF!*$J$85</f>
        <v>#REF!</v>
      </c>
      <c r="K88" s="159" t="e">
        <f>+#REF!*$K$85</f>
        <v>#REF!</v>
      </c>
      <c r="L88" s="159" t="e">
        <f>+#REF!*$L$85</f>
        <v>#REF!</v>
      </c>
      <c r="M88" s="159" t="e">
        <f>+#REF!*$M$85</f>
        <v>#REF!</v>
      </c>
      <c r="N88" s="159" t="e">
        <f>+#REF!*$N$85</f>
        <v>#REF!</v>
      </c>
      <c r="O88" s="159" t="e">
        <f>+#REF!*$O$85</f>
        <v>#REF!</v>
      </c>
      <c r="P88" s="159" t="e">
        <f>+#REF!*$P$85</f>
        <v>#REF!</v>
      </c>
      <c r="Q88" s="162">
        <v>0.22</v>
      </c>
      <c r="R88" s="162">
        <v>0.17</v>
      </c>
      <c r="S88" s="167" t="e">
        <f>+#REF!*$S$85</f>
        <v>#REF!</v>
      </c>
      <c r="T88" s="162">
        <v>0.22</v>
      </c>
      <c r="U88" s="162">
        <v>0.17</v>
      </c>
      <c r="V88" s="167" t="e">
        <f>+#REF!*$S$85</f>
        <v>#REF!</v>
      </c>
      <c r="W88" s="162">
        <v>0.22</v>
      </c>
      <c r="X88" s="162">
        <v>0.17</v>
      </c>
      <c r="Y88" s="167" t="e">
        <f>+#REF!*$S$85</f>
        <v>#REF!</v>
      </c>
      <c r="AE88" s="162">
        <v>0.17</v>
      </c>
      <c r="AF88" s="167" t="e">
        <f>+#REF!*$S$85</f>
        <v>#REF!</v>
      </c>
    </row>
    <row r="89" spans="1:32" ht="16.5" hidden="1" x14ac:dyDescent="0.3">
      <c r="A89" s="138">
        <v>20</v>
      </c>
      <c r="B89" s="139" t="s">
        <v>178</v>
      </c>
      <c r="C89" s="140">
        <v>5</v>
      </c>
      <c r="D89" s="141" t="s">
        <v>183</v>
      </c>
      <c r="E89" s="142">
        <v>4201</v>
      </c>
      <c r="F89" s="141" t="s">
        <v>180</v>
      </c>
      <c r="G89" s="159" t="e">
        <f>+#REF!*$G$85</f>
        <v>#REF!</v>
      </c>
      <c r="H89" s="159" t="e">
        <f>+#REF!*$H$85</f>
        <v>#REF!</v>
      </c>
      <c r="I89" s="159" t="e">
        <f>+#REF!*$I$85</f>
        <v>#REF!</v>
      </c>
      <c r="J89" s="159" t="e">
        <f>+#REF!*$J$85</f>
        <v>#REF!</v>
      </c>
      <c r="K89" s="159" t="e">
        <f>+#REF!*$K$85</f>
        <v>#REF!</v>
      </c>
      <c r="L89" s="159" t="e">
        <f>+#REF!*$L$85</f>
        <v>#REF!</v>
      </c>
      <c r="M89" s="159" t="e">
        <f>+#REF!*$M$85</f>
        <v>#REF!</v>
      </c>
      <c r="N89" s="159" t="e">
        <f>+#REF!*$N$85</f>
        <v>#REF!</v>
      </c>
      <c r="O89" s="159" t="e">
        <f>+#REF!*$O$85</f>
        <v>#REF!</v>
      </c>
      <c r="P89" s="159" t="e">
        <f>+#REF!*$P$85</f>
        <v>#REF!</v>
      </c>
      <c r="Q89" s="162">
        <v>0.22</v>
      </c>
      <c r="R89" s="162">
        <v>0.17</v>
      </c>
      <c r="S89" s="167" t="e">
        <f>+#REF!*$S$85</f>
        <v>#REF!</v>
      </c>
      <c r="T89" s="162">
        <v>0.22</v>
      </c>
      <c r="U89" s="162">
        <v>0.17</v>
      </c>
      <c r="V89" s="167" t="e">
        <f>+#REF!*$S$85</f>
        <v>#REF!</v>
      </c>
      <c r="W89" s="162">
        <v>0.22</v>
      </c>
      <c r="X89" s="162">
        <v>0.17</v>
      </c>
      <c r="Y89" s="167" t="e">
        <f>+#REF!*$S$85</f>
        <v>#REF!</v>
      </c>
      <c r="AE89" s="162">
        <v>0.17</v>
      </c>
      <c r="AF89" s="167" t="e">
        <f>+#REF!*$S$85</f>
        <v>#REF!</v>
      </c>
    </row>
    <row r="90" spans="1:32" ht="16.5" hidden="1" x14ac:dyDescent="0.3">
      <c r="A90" s="138">
        <v>21</v>
      </c>
      <c r="B90" s="139" t="s">
        <v>178</v>
      </c>
      <c r="C90" s="140">
        <v>5</v>
      </c>
      <c r="D90" s="141" t="s">
        <v>184</v>
      </c>
      <c r="E90" s="142">
        <v>4101</v>
      </c>
      <c r="F90" s="141" t="s">
        <v>182</v>
      </c>
      <c r="G90" s="159" t="e">
        <f>+#REF!*$G$85</f>
        <v>#REF!</v>
      </c>
      <c r="H90" s="159" t="e">
        <f>+#REF!*$H$85</f>
        <v>#REF!</v>
      </c>
      <c r="I90" s="159" t="e">
        <f>+#REF!*$I$85</f>
        <v>#REF!</v>
      </c>
      <c r="J90" s="159" t="e">
        <f>+#REF!*$J$85</f>
        <v>#REF!</v>
      </c>
      <c r="K90" s="159" t="e">
        <f>+#REF!*$K$85</f>
        <v>#REF!</v>
      </c>
      <c r="L90" s="159" t="e">
        <f>+#REF!*$L$85</f>
        <v>#REF!</v>
      </c>
      <c r="M90" s="159" t="e">
        <f>+#REF!*$M$85</f>
        <v>#REF!</v>
      </c>
      <c r="N90" s="159" t="e">
        <f>+#REF!*$N$85</f>
        <v>#REF!</v>
      </c>
      <c r="O90" s="159" t="e">
        <f>+#REF!*$O$85</f>
        <v>#REF!</v>
      </c>
      <c r="P90" s="159" t="e">
        <f>+#REF!*$P$85</f>
        <v>#REF!</v>
      </c>
      <c r="Q90" s="162">
        <v>0.22</v>
      </c>
      <c r="R90" s="162">
        <v>0.17</v>
      </c>
      <c r="S90" s="167" t="e">
        <f>+#REF!*$S$85</f>
        <v>#REF!</v>
      </c>
      <c r="T90" s="162">
        <v>0.22</v>
      </c>
      <c r="U90" s="162">
        <v>0.17</v>
      </c>
      <c r="V90" s="167" t="e">
        <f>+#REF!*$S$85</f>
        <v>#REF!</v>
      </c>
      <c r="W90" s="162">
        <v>0.22</v>
      </c>
      <c r="X90" s="162">
        <v>0.17</v>
      </c>
      <c r="Y90" s="167" t="e">
        <f>+#REF!*$S$85</f>
        <v>#REF!</v>
      </c>
      <c r="AE90" s="162">
        <v>0.17</v>
      </c>
      <c r="AF90" s="167" t="e">
        <f>+#REF!*$S$85</f>
        <v>#REF!</v>
      </c>
    </row>
    <row r="91" spans="1:32" ht="16.5" hidden="1" x14ac:dyDescent="0.3">
      <c r="A91" s="138">
        <v>22</v>
      </c>
      <c r="B91" s="139" t="s">
        <v>178</v>
      </c>
      <c r="C91" s="140">
        <v>5</v>
      </c>
      <c r="D91" s="141" t="s">
        <v>185</v>
      </c>
      <c r="E91" s="142">
        <v>4203</v>
      </c>
      <c r="F91" s="141" t="s">
        <v>180</v>
      </c>
      <c r="G91" s="159" t="e">
        <f>+#REF!*$G$85</f>
        <v>#REF!</v>
      </c>
      <c r="H91" s="159" t="e">
        <f>+#REF!*$H$85</f>
        <v>#REF!</v>
      </c>
      <c r="I91" s="159" t="e">
        <f>+#REF!*$I$85</f>
        <v>#REF!</v>
      </c>
      <c r="J91" s="159" t="e">
        <f>+#REF!*$J$85</f>
        <v>#REF!</v>
      </c>
      <c r="K91" s="159" t="e">
        <f>+#REF!*$K$85</f>
        <v>#REF!</v>
      </c>
      <c r="L91" s="159" t="e">
        <f>+#REF!*$L$85</f>
        <v>#REF!</v>
      </c>
      <c r="M91" s="159" t="e">
        <f>+#REF!*$M$85</f>
        <v>#REF!</v>
      </c>
      <c r="N91" s="159" t="e">
        <f>+#REF!*$N$85</f>
        <v>#REF!</v>
      </c>
      <c r="O91" s="159" t="e">
        <f>+#REF!*$O$85</f>
        <v>#REF!</v>
      </c>
      <c r="P91" s="159" t="e">
        <f>+#REF!*$P$85</f>
        <v>#REF!</v>
      </c>
      <c r="Q91" s="162">
        <v>0.22</v>
      </c>
      <c r="R91" s="162">
        <v>0.19</v>
      </c>
      <c r="S91" s="167" t="e">
        <f>+#REF!*$S$85</f>
        <v>#REF!</v>
      </c>
      <c r="T91" s="162">
        <v>0.22</v>
      </c>
      <c r="U91" s="162">
        <v>0.19</v>
      </c>
      <c r="V91" s="167" t="e">
        <f>+#REF!*$S$85</f>
        <v>#REF!</v>
      </c>
      <c r="W91" s="162">
        <v>0.22</v>
      </c>
      <c r="X91" s="162">
        <v>0.19</v>
      </c>
      <c r="Y91" s="167" t="e">
        <f>+#REF!*$S$85</f>
        <v>#REF!</v>
      </c>
      <c r="AE91" s="162">
        <v>0.19</v>
      </c>
      <c r="AF91" s="167" t="e">
        <f>+#REF!*$S$85</f>
        <v>#REF!</v>
      </c>
    </row>
    <row r="92" spans="1:32" ht="16.5" hidden="1" x14ac:dyDescent="0.3">
      <c r="A92" s="138">
        <v>23</v>
      </c>
      <c r="B92" s="139" t="s">
        <v>178</v>
      </c>
      <c r="C92" s="140">
        <v>5</v>
      </c>
      <c r="D92" s="141" t="s">
        <v>186</v>
      </c>
      <c r="E92" s="142">
        <v>4303</v>
      </c>
      <c r="F92" s="141" t="s">
        <v>180</v>
      </c>
      <c r="G92" s="159" t="e">
        <f>+#REF!*$G$85</f>
        <v>#REF!</v>
      </c>
      <c r="H92" s="159" t="e">
        <f>+#REF!*$H$85</f>
        <v>#REF!</v>
      </c>
      <c r="I92" s="159" t="e">
        <f>+#REF!*$I$85</f>
        <v>#REF!</v>
      </c>
      <c r="J92" s="159" t="e">
        <f>+#REF!*$J$85</f>
        <v>#REF!</v>
      </c>
      <c r="K92" s="159" t="e">
        <f>+#REF!*$K$85</f>
        <v>#REF!</v>
      </c>
      <c r="L92" s="159" t="e">
        <f>+#REF!*$L$85</f>
        <v>#REF!</v>
      </c>
      <c r="M92" s="159" t="e">
        <f>+#REF!*$M$85</f>
        <v>#REF!</v>
      </c>
      <c r="N92" s="159" t="e">
        <f>+#REF!*$N$85</f>
        <v>#REF!</v>
      </c>
      <c r="O92" s="159" t="e">
        <f>+#REF!*$O$85</f>
        <v>#REF!</v>
      </c>
      <c r="P92" s="159" t="e">
        <f>+#REF!*$P$85</f>
        <v>#REF!</v>
      </c>
      <c r="Q92" s="162">
        <v>0.22</v>
      </c>
      <c r="R92" s="162">
        <v>0.17</v>
      </c>
      <c r="S92" s="167" t="e">
        <f>+#REF!*$S$85</f>
        <v>#REF!</v>
      </c>
      <c r="T92" s="162">
        <v>0.22</v>
      </c>
      <c r="U92" s="162">
        <v>0.17</v>
      </c>
      <c r="V92" s="167" t="e">
        <f>+#REF!*$S$85</f>
        <v>#REF!</v>
      </c>
      <c r="W92" s="162">
        <v>0.22</v>
      </c>
      <c r="X92" s="162">
        <v>0.17</v>
      </c>
      <c r="Y92" s="167" t="e">
        <f>+#REF!*$S$85</f>
        <v>#REF!</v>
      </c>
      <c r="AE92" s="162">
        <v>0.17</v>
      </c>
      <c r="AF92" s="167" t="e">
        <f>+#REF!*$S$85</f>
        <v>#REF!</v>
      </c>
    </row>
    <row r="93" spans="1:32" ht="16.5" hidden="1" x14ac:dyDescent="0.3">
      <c r="A93" s="138">
        <v>24</v>
      </c>
      <c r="B93" s="139" t="s">
        <v>178</v>
      </c>
      <c r="C93" s="140">
        <v>5</v>
      </c>
      <c r="D93" s="141" t="s">
        <v>187</v>
      </c>
      <c r="E93" s="142">
        <v>4301</v>
      </c>
      <c r="F93" s="141" t="s">
        <v>180</v>
      </c>
      <c r="G93" s="159" t="e">
        <f>+#REF!*$G$85</f>
        <v>#REF!</v>
      </c>
      <c r="H93" s="159" t="e">
        <f>+#REF!*$H$85</f>
        <v>#REF!</v>
      </c>
      <c r="I93" s="159" t="e">
        <f>+#REF!*$I$85</f>
        <v>#REF!</v>
      </c>
      <c r="J93" s="159" t="e">
        <f>+#REF!*$J$85</f>
        <v>#REF!</v>
      </c>
      <c r="K93" s="159" t="e">
        <f>+#REF!*$K$85</f>
        <v>#REF!</v>
      </c>
      <c r="L93" s="159" t="e">
        <f>+#REF!*$L$85</f>
        <v>#REF!</v>
      </c>
      <c r="M93" s="159" t="e">
        <f>+#REF!*$M$85</f>
        <v>#REF!</v>
      </c>
      <c r="N93" s="159" t="e">
        <f>+#REF!*$N$85</f>
        <v>#REF!</v>
      </c>
      <c r="O93" s="159" t="e">
        <f>+#REF!*$O$85</f>
        <v>#REF!</v>
      </c>
      <c r="P93" s="159" t="e">
        <f>+#REF!*$P$85</f>
        <v>#REF!</v>
      </c>
      <c r="Q93" s="162">
        <v>0.22</v>
      </c>
      <c r="R93" s="162">
        <v>0.17</v>
      </c>
      <c r="S93" s="167" t="e">
        <f>+#REF!*$S$85</f>
        <v>#REF!</v>
      </c>
      <c r="T93" s="162">
        <v>0.22</v>
      </c>
      <c r="U93" s="162">
        <v>0.17</v>
      </c>
      <c r="V93" s="167" t="e">
        <f>+#REF!*$S$85</f>
        <v>#REF!</v>
      </c>
      <c r="W93" s="162">
        <v>0.22</v>
      </c>
      <c r="X93" s="162">
        <v>0.17</v>
      </c>
      <c r="Y93" s="167" t="e">
        <f>+#REF!*$S$85</f>
        <v>#REF!</v>
      </c>
      <c r="AE93" s="162">
        <v>0.17</v>
      </c>
      <c r="AF93" s="167" t="e">
        <f>+#REF!*$S$85</f>
        <v>#REF!</v>
      </c>
    </row>
    <row r="94" spans="1:32" ht="16.5" hidden="1" x14ac:dyDescent="0.3">
      <c r="A94" s="138">
        <v>25</v>
      </c>
      <c r="B94" s="139" t="s">
        <v>178</v>
      </c>
      <c r="C94" s="140">
        <v>5</v>
      </c>
      <c r="D94" s="141" t="s">
        <v>188</v>
      </c>
      <c r="E94" s="142">
        <v>4304</v>
      </c>
      <c r="F94" s="141" t="s">
        <v>180</v>
      </c>
      <c r="G94" s="159" t="e">
        <f>+#REF!*$G$85</f>
        <v>#REF!</v>
      </c>
      <c r="H94" s="159" t="e">
        <f>+#REF!*$H$85</f>
        <v>#REF!</v>
      </c>
      <c r="I94" s="159" t="e">
        <f>+#REF!*$I$85</f>
        <v>#REF!</v>
      </c>
      <c r="J94" s="159" t="e">
        <f>+#REF!*$J$85</f>
        <v>#REF!</v>
      </c>
      <c r="K94" s="159" t="e">
        <f>+#REF!*$K$85</f>
        <v>#REF!</v>
      </c>
      <c r="L94" s="159" t="e">
        <f>+#REF!*$L$85</f>
        <v>#REF!</v>
      </c>
      <c r="M94" s="159" t="e">
        <f>+#REF!*$M$85</f>
        <v>#REF!</v>
      </c>
      <c r="N94" s="159" t="e">
        <f>+#REF!*$N$85</f>
        <v>#REF!</v>
      </c>
      <c r="O94" s="159" t="e">
        <f>+#REF!*$O$85</f>
        <v>#REF!</v>
      </c>
      <c r="P94" s="159" t="e">
        <f>+#REF!*$P$85</f>
        <v>#REF!</v>
      </c>
      <c r="Q94" s="162">
        <v>0.22</v>
      </c>
      <c r="R94" s="162">
        <v>0.17</v>
      </c>
      <c r="S94" s="167" t="e">
        <f>+#REF!*$S$85</f>
        <v>#REF!</v>
      </c>
      <c r="T94" s="162">
        <v>0.22</v>
      </c>
      <c r="U94" s="162">
        <v>0.17</v>
      </c>
      <c r="V94" s="167" t="e">
        <f>+#REF!*$S$85</f>
        <v>#REF!</v>
      </c>
      <c r="W94" s="162">
        <v>0.22</v>
      </c>
      <c r="X94" s="162">
        <v>0.17</v>
      </c>
      <c r="Y94" s="167" t="e">
        <f>+#REF!*$S$85</f>
        <v>#REF!</v>
      </c>
      <c r="AE94" s="162">
        <v>0.17</v>
      </c>
      <c r="AF94" s="167" t="e">
        <f>+#REF!*$S$85</f>
        <v>#REF!</v>
      </c>
    </row>
    <row r="95" spans="1:32" ht="16.5" hidden="1" x14ac:dyDescent="0.3">
      <c r="A95" s="138">
        <v>26</v>
      </c>
      <c r="B95" s="139" t="s">
        <v>178</v>
      </c>
      <c r="C95" s="140">
        <v>5</v>
      </c>
      <c r="D95" s="141" t="s">
        <v>189</v>
      </c>
      <c r="E95" s="142">
        <v>4305</v>
      </c>
      <c r="F95" s="141" t="s">
        <v>180</v>
      </c>
      <c r="G95" s="159" t="e">
        <f>+#REF!*$G$85</f>
        <v>#REF!</v>
      </c>
      <c r="H95" s="159" t="e">
        <f>+#REF!*$H$85</f>
        <v>#REF!</v>
      </c>
      <c r="I95" s="159" t="e">
        <f>+#REF!*$I$85</f>
        <v>#REF!</v>
      </c>
      <c r="J95" s="159" t="e">
        <f>+#REF!*$J$85</f>
        <v>#REF!</v>
      </c>
      <c r="K95" s="159" t="e">
        <f>+#REF!*$K$85</f>
        <v>#REF!</v>
      </c>
      <c r="L95" s="159" t="e">
        <f>+#REF!*$L$85</f>
        <v>#REF!</v>
      </c>
      <c r="M95" s="159" t="e">
        <f>+#REF!*$M$85</f>
        <v>#REF!</v>
      </c>
      <c r="N95" s="159" t="e">
        <f>+#REF!*$N$85</f>
        <v>#REF!</v>
      </c>
      <c r="O95" s="159" t="e">
        <f>+#REF!*$O$85</f>
        <v>#REF!</v>
      </c>
      <c r="P95" s="159" t="e">
        <f>+#REF!*$P$85</f>
        <v>#REF!</v>
      </c>
      <c r="Q95" s="162">
        <v>0.35</v>
      </c>
      <c r="R95" s="162">
        <v>0.32</v>
      </c>
      <c r="S95" s="167" t="e">
        <f>+#REF!*$S$85</f>
        <v>#REF!</v>
      </c>
      <c r="T95" s="162">
        <v>0.35</v>
      </c>
      <c r="U95" s="162">
        <v>0.32</v>
      </c>
      <c r="V95" s="167" t="e">
        <f>+#REF!*$S$85</f>
        <v>#REF!</v>
      </c>
      <c r="W95" s="162">
        <v>0.35</v>
      </c>
      <c r="X95" s="162">
        <v>0.32</v>
      </c>
      <c r="Y95" s="167" t="e">
        <f>+#REF!*$S$85</f>
        <v>#REF!</v>
      </c>
      <c r="AE95" s="162">
        <v>0.32</v>
      </c>
      <c r="AF95" s="167" t="e">
        <f>+#REF!*$S$85</f>
        <v>#REF!</v>
      </c>
    </row>
    <row r="96" spans="1:32" ht="16.5" hidden="1" x14ac:dyDescent="0.3">
      <c r="A96" s="138">
        <v>27</v>
      </c>
      <c r="B96" s="139" t="s">
        <v>178</v>
      </c>
      <c r="C96" s="140">
        <v>5</v>
      </c>
      <c r="D96" s="141" t="s">
        <v>190</v>
      </c>
      <c r="E96" s="142">
        <v>4204</v>
      </c>
      <c r="F96" s="141" t="s">
        <v>180</v>
      </c>
      <c r="G96" s="159" t="e">
        <f>+#REF!*$G$85</f>
        <v>#REF!</v>
      </c>
      <c r="H96" s="159" t="e">
        <f>+#REF!*$H$85</f>
        <v>#REF!</v>
      </c>
      <c r="I96" s="159" t="e">
        <f>+#REF!*$I$85</f>
        <v>#REF!</v>
      </c>
      <c r="J96" s="159" t="e">
        <f>+#REF!*$J$85</f>
        <v>#REF!</v>
      </c>
      <c r="K96" s="159" t="e">
        <f>+#REF!*$K$85</f>
        <v>#REF!</v>
      </c>
      <c r="L96" s="159" t="e">
        <f>+#REF!*$L$85</f>
        <v>#REF!</v>
      </c>
      <c r="M96" s="159" t="e">
        <f>+#REF!*$M$85</f>
        <v>#REF!</v>
      </c>
      <c r="N96" s="159" t="e">
        <f>+#REF!*$N$85</f>
        <v>#REF!</v>
      </c>
      <c r="O96" s="159" t="e">
        <f>+#REF!*$O$85</f>
        <v>#REF!</v>
      </c>
      <c r="P96" s="159" t="e">
        <f>+#REF!*$P$85</f>
        <v>#REF!</v>
      </c>
      <c r="Q96" s="162">
        <v>0.22</v>
      </c>
      <c r="R96" s="162">
        <v>0.22</v>
      </c>
      <c r="S96" s="167" t="e">
        <f>+#REF!*$S$85</f>
        <v>#REF!</v>
      </c>
      <c r="T96" s="162">
        <v>0.22</v>
      </c>
      <c r="U96" s="162">
        <v>0.22</v>
      </c>
      <c r="V96" s="167" t="e">
        <f>+#REF!*$S$85</f>
        <v>#REF!</v>
      </c>
      <c r="W96" s="162">
        <v>0.22</v>
      </c>
      <c r="X96" s="162">
        <v>0.22</v>
      </c>
      <c r="Y96" s="167" t="e">
        <f>+#REF!*$S$85</f>
        <v>#REF!</v>
      </c>
      <c r="AE96" s="162">
        <v>0.22</v>
      </c>
      <c r="AF96" s="167" t="e">
        <f>+#REF!*$S$85</f>
        <v>#REF!</v>
      </c>
    </row>
    <row r="97" spans="1:32" ht="16.5" hidden="1" x14ac:dyDescent="0.3">
      <c r="A97" s="138">
        <v>28</v>
      </c>
      <c r="B97" s="151" t="s">
        <v>178</v>
      </c>
      <c r="C97" s="140">
        <v>5</v>
      </c>
      <c r="D97" s="152" t="s">
        <v>191</v>
      </c>
      <c r="E97" s="142">
        <v>4106</v>
      </c>
      <c r="F97" s="152" t="s">
        <v>180</v>
      </c>
      <c r="G97" s="159" t="e">
        <f>+#REF!*$G$85</f>
        <v>#REF!</v>
      </c>
      <c r="H97" s="159" t="e">
        <f>+#REF!*$H$85</f>
        <v>#REF!</v>
      </c>
      <c r="I97" s="159" t="e">
        <f>+#REF!*$I$85</f>
        <v>#REF!</v>
      </c>
      <c r="J97" s="159" t="e">
        <f>+#REF!*$J$85</f>
        <v>#REF!</v>
      </c>
      <c r="K97" s="159" t="e">
        <f>+#REF!*$K$85</f>
        <v>#REF!</v>
      </c>
      <c r="L97" s="159" t="e">
        <f>+#REF!*$L$85</f>
        <v>#REF!</v>
      </c>
      <c r="M97" s="159" t="e">
        <f>+#REF!*$M$85</f>
        <v>#REF!</v>
      </c>
      <c r="N97" s="159" t="e">
        <f>+#REF!*$N$85</f>
        <v>#REF!</v>
      </c>
      <c r="O97" s="159" t="e">
        <f>+#REF!*$O$85</f>
        <v>#REF!</v>
      </c>
      <c r="P97" s="159" t="e">
        <f>+#REF!*$P$85</f>
        <v>#REF!</v>
      </c>
      <c r="Q97" s="162">
        <v>0.22</v>
      </c>
      <c r="R97" s="162">
        <v>0.23</v>
      </c>
      <c r="S97" s="167" t="e">
        <f>+#REF!*$S$85</f>
        <v>#REF!</v>
      </c>
      <c r="T97" s="162">
        <v>0.22</v>
      </c>
      <c r="U97" s="162">
        <v>0.23</v>
      </c>
      <c r="V97" s="167" t="e">
        <f>+#REF!*$S$85</f>
        <v>#REF!</v>
      </c>
      <c r="W97" s="162">
        <v>0.22</v>
      </c>
      <c r="X97" s="162">
        <v>0.23</v>
      </c>
      <c r="Y97" s="167" t="e">
        <f>+#REF!*$S$85</f>
        <v>#REF!</v>
      </c>
      <c r="AE97" s="162">
        <v>0.23</v>
      </c>
      <c r="AF97" s="167" t="e">
        <f>+#REF!*$S$85</f>
        <v>#REF!</v>
      </c>
    </row>
  </sheetData>
  <mergeCells count="29">
    <mergeCell ref="A1:Y1"/>
    <mergeCell ref="E2:E5"/>
    <mergeCell ref="F2:F5"/>
    <mergeCell ref="G2:Y2"/>
    <mergeCell ref="AK2:AL2"/>
    <mergeCell ref="AO2:AP2"/>
    <mergeCell ref="AQ2:AR2"/>
    <mergeCell ref="AI3:AJ3"/>
    <mergeCell ref="A11:P11"/>
    <mergeCell ref="E12:E15"/>
    <mergeCell ref="F12:F15"/>
    <mergeCell ref="G12:S12"/>
    <mergeCell ref="AM2:AN2"/>
    <mergeCell ref="A31:P31"/>
    <mergeCell ref="E32:E35"/>
    <mergeCell ref="F32:F35"/>
    <mergeCell ref="G32:Y32"/>
    <mergeCell ref="A61:P61"/>
    <mergeCell ref="E40:E43"/>
    <mergeCell ref="F40:F43"/>
    <mergeCell ref="G40:Y40"/>
    <mergeCell ref="D39:S39"/>
    <mergeCell ref="E82:E85"/>
    <mergeCell ref="F82:F85"/>
    <mergeCell ref="G82:Y82"/>
    <mergeCell ref="E62:E65"/>
    <mergeCell ref="F62:F65"/>
    <mergeCell ref="G62:Y62"/>
    <mergeCell ref="A81:P81"/>
  </mergeCells>
  <conditionalFormatting sqref="P4">
    <cfRule type="cellIs" dxfId="100" priority="116" stopIfTrue="1" operator="lessThan">
      <formula>0.65</formula>
    </cfRule>
  </conditionalFormatting>
  <conditionalFormatting sqref="O4">
    <cfRule type="cellIs" dxfId="99" priority="115" stopIfTrue="1" operator="lessThan">
      <formula>0.65</formula>
    </cfRule>
  </conditionalFormatting>
  <conditionalFormatting sqref="N4 I4">
    <cfRule type="cellIs" dxfId="98" priority="114" stopIfTrue="1" operator="lessThan">
      <formula>0.5</formula>
    </cfRule>
  </conditionalFormatting>
  <conditionalFormatting sqref="H4">
    <cfRule type="cellIs" dxfId="97" priority="113" stopIfTrue="1" operator="lessThan">
      <formula>0.25</formula>
    </cfRule>
  </conditionalFormatting>
  <conditionalFormatting sqref="J4">
    <cfRule type="cellIs" dxfId="96" priority="112" stopIfTrue="1" operator="lessThan">
      <formula>0.85</formula>
    </cfRule>
  </conditionalFormatting>
  <conditionalFormatting sqref="K4">
    <cfRule type="cellIs" dxfId="95" priority="111" stopIfTrue="1" operator="lessThan">
      <formula>0.05</formula>
    </cfRule>
  </conditionalFormatting>
  <conditionalFormatting sqref="L4">
    <cfRule type="cellIs" dxfId="94" priority="110" stopIfTrue="1" operator="lessThan">
      <formula>0.19</formula>
    </cfRule>
  </conditionalFormatting>
  <conditionalFormatting sqref="M4">
    <cfRule type="cellIs" dxfId="93" priority="109" stopIfTrue="1" operator="lessThan">
      <formula>0.9</formula>
    </cfRule>
  </conditionalFormatting>
  <conditionalFormatting sqref="Q4:R4">
    <cfRule type="cellIs" dxfId="92" priority="108" stopIfTrue="1" operator="lessThan">
      <formula>0.65</formula>
    </cfRule>
  </conditionalFormatting>
  <conditionalFormatting sqref="P14">
    <cfRule type="cellIs" dxfId="91" priority="107" stopIfTrue="1" operator="lessThan">
      <formula>0.65</formula>
    </cfRule>
  </conditionalFormatting>
  <conditionalFormatting sqref="O14">
    <cfRule type="cellIs" dxfId="90" priority="106" stopIfTrue="1" operator="lessThan">
      <formula>0.65</formula>
    </cfRule>
  </conditionalFormatting>
  <conditionalFormatting sqref="N14 I14">
    <cfRule type="cellIs" dxfId="89" priority="105" stopIfTrue="1" operator="lessThan">
      <formula>0.5</formula>
    </cfRule>
  </conditionalFormatting>
  <conditionalFormatting sqref="G14:H14">
    <cfRule type="cellIs" dxfId="88" priority="104" stopIfTrue="1" operator="lessThan">
      <formula>0.25</formula>
    </cfRule>
  </conditionalFormatting>
  <conditionalFormatting sqref="J14">
    <cfRule type="cellIs" dxfId="87" priority="103" stopIfTrue="1" operator="lessThan">
      <formula>0.85</formula>
    </cfRule>
  </conditionalFormatting>
  <conditionalFormatting sqref="K14">
    <cfRule type="cellIs" dxfId="86" priority="102" stopIfTrue="1" operator="lessThan">
      <formula>0.05</formula>
    </cfRule>
  </conditionalFormatting>
  <conditionalFormatting sqref="L14">
    <cfRule type="cellIs" dxfId="85" priority="101" stopIfTrue="1" operator="lessThan">
      <formula>0.19</formula>
    </cfRule>
  </conditionalFormatting>
  <conditionalFormatting sqref="M14">
    <cfRule type="cellIs" dxfId="84" priority="100" stopIfTrue="1" operator="lessThan">
      <formula>0.9</formula>
    </cfRule>
  </conditionalFormatting>
  <conditionalFormatting sqref="Q14:R14">
    <cfRule type="cellIs" dxfId="83" priority="99" stopIfTrue="1" operator="lessThan">
      <formula>0.65</formula>
    </cfRule>
  </conditionalFormatting>
  <conditionalFormatting sqref="G4">
    <cfRule type="cellIs" dxfId="82" priority="98" stopIfTrue="1" operator="lessThan">
      <formula>0.25</formula>
    </cfRule>
  </conditionalFormatting>
  <conditionalFormatting sqref="S4">
    <cfRule type="cellIs" dxfId="81" priority="97" stopIfTrue="1" operator="lessThan">
      <formula>0.65</formula>
    </cfRule>
  </conditionalFormatting>
  <conditionalFormatting sqref="S14">
    <cfRule type="cellIs" dxfId="80" priority="96" stopIfTrue="1" operator="lessThan">
      <formula>0.65</formula>
    </cfRule>
  </conditionalFormatting>
  <conditionalFormatting sqref="T4:U4 W4:X4">
    <cfRule type="cellIs" dxfId="79" priority="95" stopIfTrue="1" operator="lessThan">
      <formula>0.65</formula>
    </cfRule>
  </conditionalFormatting>
  <conditionalFormatting sqref="T14:U14 W14:X14">
    <cfRule type="cellIs" dxfId="78" priority="94" stopIfTrue="1" operator="lessThan">
      <formula>0.65</formula>
    </cfRule>
  </conditionalFormatting>
  <conditionalFormatting sqref="V4 Y4">
    <cfRule type="cellIs" dxfId="77" priority="93" stopIfTrue="1" operator="lessThan">
      <formula>0.65</formula>
    </cfRule>
  </conditionalFormatting>
  <conditionalFormatting sqref="V14 Y14">
    <cfRule type="cellIs" dxfId="76" priority="92" stopIfTrue="1" operator="lessThan">
      <formula>0.65</formula>
    </cfRule>
  </conditionalFormatting>
  <conditionalFormatting sqref="P34">
    <cfRule type="cellIs" dxfId="75" priority="91" stopIfTrue="1" operator="lessThan">
      <formula>0.65</formula>
    </cfRule>
  </conditionalFormatting>
  <conditionalFormatting sqref="O34">
    <cfRule type="cellIs" dxfId="74" priority="90" stopIfTrue="1" operator="lessThan">
      <formula>0.65</formula>
    </cfRule>
  </conditionalFormatting>
  <conditionalFormatting sqref="N34 I34">
    <cfRule type="cellIs" dxfId="73" priority="89" stopIfTrue="1" operator="lessThan">
      <formula>0.5</formula>
    </cfRule>
  </conditionalFormatting>
  <conditionalFormatting sqref="H34">
    <cfRule type="cellIs" dxfId="72" priority="88" stopIfTrue="1" operator="lessThan">
      <formula>0.25</formula>
    </cfRule>
  </conditionalFormatting>
  <conditionalFormatting sqref="J34">
    <cfRule type="cellIs" dxfId="71" priority="87" stopIfTrue="1" operator="lessThan">
      <formula>0.85</formula>
    </cfRule>
  </conditionalFormatting>
  <conditionalFormatting sqref="K34">
    <cfRule type="cellIs" dxfId="70" priority="86" stopIfTrue="1" operator="lessThan">
      <formula>0.05</formula>
    </cfRule>
  </conditionalFormatting>
  <conditionalFormatting sqref="L34">
    <cfRule type="cellIs" dxfId="69" priority="85" stopIfTrue="1" operator="lessThan">
      <formula>0.19</formula>
    </cfRule>
  </conditionalFormatting>
  <conditionalFormatting sqref="M34">
    <cfRule type="cellIs" dxfId="68" priority="84" stopIfTrue="1" operator="lessThan">
      <formula>0.9</formula>
    </cfRule>
  </conditionalFormatting>
  <conditionalFormatting sqref="Q34:R34">
    <cfRule type="cellIs" dxfId="67" priority="83" stopIfTrue="1" operator="lessThan">
      <formula>0.65</formula>
    </cfRule>
  </conditionalFormatting>
  <conditionalFormatting sqref="G34">
    <cfRule type="cellIs" dxfId="66" priority="82" stopIfTrue="1" operator="lessThan">
      <formula>0.25</formula>
    </cfRule>
  </conditionalFormatting>
  <conditionalFormatting sqref="S34">
    <cfRule type="cellIs" dxfId="65" priority="81" stopIfTrue="1" operator="lessThan">
      <formula>0.65</formula>
    </cfRule>
  </conditionalFormatting>
  <conditionalFormatting sqref="T34:U34 W34:X34">
    <cfRule type="cellIs" dxfId="64" priority="80" stopIfTrue="1" operator="lessThan">
      <formula>0.65</formula>
    </cfRule>
  </conditionalFormatting>
  <conditionalFormatting sqref="V34 Y34">
    <cfRule type="cellIs" dxfId="63" priority="79" stopIfTrue="1" operator="lessThan">
      <formula>0.65</formula>
    </cfRule>
  </conditionalFormatting>
  <conditionalFormatting sqref="P64">
    <cfRule type="cellIs" dxfId="62" priority="65" stopIfTrue="1" operator="lessThan">
      <formula>0.65</formula>
    </cfRule>
  </conditionalFormatting>
  <conditionalFormatting sqref="O64">
    <cfRule type="cellIs" dxfId="61" priority="64" stopIfTrue="1" operator="lessThan">
      <formula>0.65</formula>
    </cfRule>
  </conditionalFormatting>
  <conditionalFormatting sqref="N64 I64">
    <cfRule type="cellIs" dxfId="60" priority="63" stopIfTrue="1" operator="lessThan">
      <formula>0.5</formula>
    </cfRule>
  </conditionalFormatting>
  <conditionalFormatting sqref="H64">
    <cfRule type="cellIs" dxfId="59" priority="62" stopIfTrue="1" operator="lessThan">
      <formula>0.25</formula>
    </cfRule>
  </conditionalFormatting>
  <conditionalFormatting sqref="J64">
    <cfRule type="cellIs" dxfId="58" priority="61" stopIfTrue="1" operator="lessThan">
      <formula>0.85</formula>
    </cfRule>
  </conditionalFormatting>
  <conditionalFormatting sqref="K64">
    <cfRule type="cellIs" dxfId="57" priority="60" stopIfTrue="1" operator="lessThan">
      <formula>0.05</formula>
    </cfRule>
  </conditionalFormatting>
  <conditionalFormatting sqref="L64">
    <cfRule type="cellIs" dxfId="56" priority="59" stopIfTrue="1" operator="lessThan">
      <formula>0.19</formula>
    </cfRule>
  </conditionalFormatting>
  <conditionalFormatting sqref="M64">
    <cfRule type="cellIs" dxfId="55" priority="58" stopIfTrue="1" operator="lessThan">
      <formula>0.9</formula>
    </cfRule>
  </conditionalFormatting>
  <conditionalFormatting sqref="Q64:R64">
    <cfRule type="cellIs" dxfId="54" priority="57" stopIfTrue="1" operator="lessThan">
      <formula>0.65</formula>
    </cfRule>
  </conditionalFormatting>
  <conditionalFormatting sqref="G64">
    <cfRule type="cellIs" dxfId="53" priority="56" stopIfTrue="1" operator="lessThan">
      <formula>0.25</formula>
    </cfRule>
  </conditionalFormatting>
  <conditionalFormatting sqref="S64">
    <cfRule type="cellIs" dxfId="52" priority="55" stopIfTrue="1" operator="lessThan">
      <formula>0.65</formula>
    </cfRule>
  </conditionalFormatting>
  <conditionalFormatting sqref="T64:U64 W64:X64">
    <cfRule type="cellIs" dxfId="51" priority="54" stopIfTrue="1" operator="lessThan">
      <formula>0.65</formula>
    </cfRule>
  </conditionalFormatting>
  <conditionalFormatting sqref="V64 Y64">
    <cfRule type="cellIs" dxfId="50" priority="53" stopIfTrue="1" operator="lessThan">
      <formula>0.65</formula>
    </cfRule>
  </conditionalFormatting>
  <conditionalFormatting sqref="P84">
    <cfRule type="cellIs" dxfId="49" priority="52" stopIfTrue="1" operator="lessThan">
      <formula>0.65</formula>
    </cfRule>
  </conditionalFormatting>
  <conditionalFormatting sqref="O84">
    <cfRule type="cellIs" dxfId="48" priority="51" stopIfTrue="1" operator="lessThan">
      <formula>0.65</formula>
    </cfRule>
  </conditionalFormatting>
  <conditionalFormatting sqref="N84 I84">
    <cfRule type="cellIs" dxfId="47" priority="50" stopIfTrue="1" operator="lessThan">
      <formula>0.5</formula>
    </cfRule>
  </conditionalFormatting>
  <conditionalFormatting sqref="H84">
    <cfRule type="cellIs" dxfId="46" priority="49" stopIfTrue="1" operator="lessThan">
      <formula>0.25</formula>
    </cfRule>
  </conditionalFormatting>
  <conditionalFormatting sqref="J84">
    <cfRule type="cellIs" dxfId="45" priority="48" stopIfTrue="1" operator="lessThan">
      <formula>0.85</formula>
    </cfRule>
  </conditionalFormatting>
  <conditionalFormatting sqref="K84">
    <cfRule type="cellIs" dxfId="44" priority="47" stopIfTrue="1" operator="lessThan">
      <formula>0.05</formula>
    </cfRule>
  </conditionalFormatting>
  <conditionalFormatting sqref="L84">
    <cfRule type="cellIs" dxfId="43" priority="46" stopIfTrue="1" operator="lessThan">
      <formula>0.19</formula>
    </cfRule>
  </conditionalFormatting>
  <conditionalFormatting sqref="M84">
    <cfRule type="cellIs" dxfId="42" priority="45" stopIfTrue="1" operator="lessThan">
      <formula>0.9</formula>
    </cfRule>
  </conditionalFormatting>
  <conditionalFormatting sqref="Q84:R84">
    <cfRule type="cellIs" dxfId="41" priority="44" stopIfTrue="1" operator="lessThan">
      <formula>0.65</formula>
    </cfRule>
  </conditionalFormatting>
  <conditionalFormatting sqref="G84">
    <cfRule type="cellIs" dxfId="40" priority="43" stopIfTrue="1" operator="lessThan">
      <formula>0.25</formula>
    </cfRule>
  </conditionalFormatting>
  <conditionalFormatting sqref="S84">
    <cfRule type="cellIs" dxfId="39" priority="42" stopIfTrue="1" operator="lessThan">
      <formula>0.65</formula>
    </cfRule>
  </conditionalFormatting>
  <conditionalFormatting sqref="T84:U84 W84:X84">
    <cfRule type="cellIs" dxfId="38" priority="41" stopIfTrue="1" operator="lessThan">
      <formula>0.65</formula>
    </cfRule>
  </conditionalFormatting>
  <conditionalFormatting sqref="V84 Y84">
    <cfRule type="cellIs" dxfId="37" priority="40" stopIfTrue="1" operator="lessThan">
      <formula>0.65</formula>
    </cfRule>
  </conditionalFormatting>
  <conditionalFormatting sqref="AE4">
    <cfRule type="cellIs" dxfId="36" priority="39" stopIfTrue="1" operator="lessThan">
      <formula>0.65</formula>
    </cfRule>
  </conditionalFormatting>
  <conditionalFormatting sqref="AE14">
    <cfRule type="cellIs" dxfId="35" priority="38" stopIfTrue="1" operator="lessThan">
      <formula>0.65</formula>
    </cfRule>
  </conditionalFormatting>
  <conditionalFormatting sqref="AF4">
    <cfRule type="cellIs" dxfId="34" priority="37" stopIfTrue="1" operator="lessThan">
      <formula>0.65</formula>
    </cfRule>
  </conditionalFormatting>
  <conditionalFormatting sqref="AF14">
    <cfRule type="cellIs" dxfId="33" priority="36" stopIfTrue="1" operator="lessThan">
      <formula>0.65</formula>
    </cfRule>
  </conditionalFormatting>
  <conditionalFormatting sqref="AE34">
    <cfRule type="cellIs" dxfId="32" priority="35" stopIfTrue="1" operator="lessThan">
      <formula>0.65</formula>
    </cfRule>
  </conditionalFormatting>
  <conditionalFormatting sqref="AF34">
    <cfRule type="cellIs" dxfId="31" priority="34" stopIfTrue="1" operator="lessThan">
      <formula>0.65</formula>
    </cfRule>
  </conditionalFormatting>
  <conditionalFormatting sqref="AE64">
    <cfRule type="cellIs" dxfId="30" priority="31" stopIfTrue="1" operator="lessThan">
      <formula>0.65</formula>
    </cfRule>
  </conditionalFormatting>
  <conditionalFormatting sqref="AF64">
    <cfRule type="cellIs" dxfId="29" priority="30" stopIfTrue="1" operator="lessThan">
      <formula>0.65</formula>
    </cfRule>
  </conditionalFormatting>
  <conditionalFormatting sqref="AE84">
    <cfRule type="cellIs" dxfId="28" priority="29" stopIfTrue="1" operator="lessThan">
      <formula>0.65</formula>
    </cfRule>
  </conditionalFormatting>
  <conditionalFormatting sqref="AF84">
    <cfRule type="cellIs" dxfId="27" priority="28" stopIfTrue="1" operator="lessThan">
      <formula>0.65</formula>
    </cfRule>
  </conditionalFormatting>
  <conditionalFormatting sqref="AG4">
    <cfRule type="cellIs" dxfId="26" priority="27" stopIfTrue="1" operator="lessThan">
      <formula>0.65</formula>
    </cfRule>
  </conditionalFormatting>
  <conditionalFormatting sqref="AH4">
    <cfRule type="cellIs" dxfId="25" priority="26" stopIfTrue="1" operator="lessThan">
      <formula>0.65</formula>
    </cfRule>
  </conditionalFormatting>
  <conditionalFormatting sqref="AI4">
    <cfRule type="cellIs" dxfId="24" priority="25" stopIfTrue="1" operator="lessThan">
      <formula>0.65</formula>
    </cfRule>
  </conditionalFormatting>
  <conditionalFormatting sqref="AJ4">
    <cfRule type="cellIs" dxfId="23" priority="24" stopIfTrue="1" operator="lessThan">
      <formula>0.65</formula>
    </cfRule>
  </conditionalFormatting>
  <conditionalFormatting sqref="AK4">
    <cfRule type="cellIs" dxfId="22" priority="23" stopIfTrue="1" operator="lessThan">
      <formula>0.65</formula>
    </cfRule>
  </conditionalFormatting>
  <conditionalFormatting sqref="AL4">
    <cfRule type="cellIs" dxfId="21" priority="22" stopIfTrue="1" operator="lessThan">
      <formula>0.65</formula>
    </cfRule>
  </conditionalFormatting>
  <conditionalFormatting sqref="AM4">
    <cfRule type="cellIs" dxfId="20" priority="21" stopIfTrue="1" operator="lessThan">
      <formula>0.65</formula>
    </cfRule>
  </conditionalFormatting>
  <conditionalFormatting sqref="AN4">
    <cfRule type="cellIs" dxfId="19" priority="20" stopIfTrue="1" operator="lessThan">
      <formula>0.65</formula>
    </cfRule>
  </conditionalFormatting>
  <conditionalFormatting sqref="AO4">
    <cfRule type="cellIs" dxfId="18" priority="19" stopIfTrue="1" operator="lessThan">
      <formula>0.65</formula>
    </cfRule>
  </conditionalFormatting>
  <conditionalFormatting sqref="AP4">
    <cfRule type="cellIs" dxfId="17" priority="18" stopIfTrue="1" operator="lessThan">
      <formula>0.65</formula>
    </cfRule>
  </conditionalFormatting>
  <conditionalFormatting sqref="AQ4">
    <cfRule type="cellIs" dxfId="16" priority="17" stopIfTrue="1" operator="lessThan">
      <formula>0.65</formula>
    </cfRule>
  </conditionalFormatting>
  <conditionalFormatting sqref="AR4">
    <cfRule type="cellIs" dxfId="15" priority="16" stopIfTrue="1" operator="lessThan">
      <formula>0.65</formula>
    </cfRule>
  </conditionalFormatting>
  <conditionalFormatting sqref="P42">
    <cfRule type="cellIs" dxfId="14" priority="15" stopIfTrue="1" operator="lessThan">
      <formula>0.65</formula>
    </cfRule>
  </conditionalFormatting>
  <conditionalFormatting sqref="O42">
    <cfRule type="cellIs" dxfId="13" priority="14" stopIfTrue="1" operator="lessThan">
      <formula>0.65</formula>
    </cfRule>
  </conditionalFormatting>
  <conditionalFormatting sqref="N42 I42">
    <cfRule type="cellIs" dxfId="12" priority="13" stopIfTrue="1" operator="lessThan">
      <formula>0.5</formula>
    </cfRule>
  </conditionalFormatting>
  <conditionalFormatting sqref="H42">
    <cfRule type="cellIs" dxfId="11" priority="12" stopIfTrue="1" operator="lessThan">
      <formula>0.25</formula>
    </cfRule>
  </conditionalFormatting>
  <conditionalFormatting sqref="J42">
    <cfRule type="cellIs" dxfId="10" priority="11" stopIfTrue="1" operator="lessThan">
      <formula>0.85</formula>
    </cfRule>
  </conditionalFormatting>
  <conditionalFormatting sqref="K42">
    <cfRule type="cellIs" dxfId="9" priority="10" stopIfTrue="1" operator="lessThan">
      <formula>0.05</formula>
    </cfRule>
  </conditionalFormatting>
  <conditionalFormatting sqref="L42">
    <cfRule type="cellIs" dxfId="8" priority="9" stopIfTrue="1" operator="lessThan">
      <formula>0.19</formula>
    </cfRule>
  </conditionalFormatting>
  <conditionalFormatting sqref="M42">
    <cfRule type="cellIs" dxfId="7" priority="8" stopIfTrue="1" operator="lessThan">
      <formula>0.9</formula>
    </cfRule>
  </conditionalFormatting>
  <conditionalFormatting sqref="Q42:R42">
    <cfRule type="cellIs" dxfId="6" priority="7" stopIfTrue="1" operator="lessThan">
      <formula>0.65</formula>
    </cfRule>
  </conditionalFormatting>
  <conditionalFormatting sqref="G42">
    <cfRule type="cellIs" dxfId="5" priority="6" stopIfTrue="1" operator="lessThan">
      <formula>0.25</formula>
    </cfRule>
  </conditionalFormatting>
  <conditionalFormatting sqref="S42">
    <cfRule type="cellIs" dxfId="4" priority="5" stopIfTrue="1" operator="lessThan">
      <formula>0.65</formula>
    </cfRule>
  </conditionalFormatting>
  <conditionalFormatting sqref="T42:U42 W42:X42">
    <cfRule type="cellIs" dxfId="3" priority="4" stopIfTrue="1" operator="lessThan">
      <formula>0.65</formula>
    </cfRule>
  </conditionalFormatting>
  <conditionalFormatting sqref="V42 Y42">
    <cfRule type="cellIs" dxfId="2" priority="3" stopIfTrue="1" operator="lessThan">
      <formula>0.65</formula>
    </cfRule>
  </conditionalFormatting>
  <conditionalFormatting sqref="AE42">
    <cfRule type="cellIs" dxfId="1" priority="2" stopIfTrue="1" operator="lessThan">
      <formula>0.65</formula>
    </cfRule>
  </conditionalFormatting>
  <conditionalFormatting sqref="AF42">
    <cfRule type="cellIs" dxfId="0" priority="1" stopIfTrue="1" operator="lessThan">
      <formula>0.65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22</vt:i4>
      </vt:variant>
    </vt:vector>
  </HeadingPairs>
  <TitlesOfParts>
    <vt:vector size="22" baseType="lpstr">
      <vt:lpstr>RESUMEN</vt:lpstr>
      <vt:lpstr>META 2</vt:lpstr>
      <vt:lpstr>META 3.1</vt:lpstr>
      <vt:lpstr>META 5 </vt:lpstr>
      <vt:lpstr>META 6</vt:lpstr>
      <vt:lpstr>META 7</vt:lpstr>
      <vt:lpstr>META 8.1</vt:lpstr>
      <vt:lpstr>META 8.2</vt:lpstr>
      <vt:lpstr>META 8.3</vt:lpstr>
      <vt:lpstr>META 9</vt:lpstr>
      <vt:lpstr>META 10</vt:lpstr>
      <vt:lpstr>META 11</vt:lpstr>
      <vt:lpstr>META 12</vt:lpstr>
      <vt:lpstr>META 13</vt:lpstr>
      <vt:lpstr>META 14</vt:lpstr>
      <vt:lpstr>META 17</vt:lpstr>
      <vt:lpstr>META 18</vt:lpstr>
      <vt:lpstr>META 19</vt:lpstr>
      <vt:lpstr>META 20</vt:lpstr>
      <vt:lpstr>META 21</vt:lpstr>
      <vt:lpstr>META_GES</vt:lpstr>
      <vt:lpstr>Metas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michelle keller</cp:lastModifiedBy>
  <dcterms:created xsi:type="dcterms:W3CDTF">2014-07-18T16:45:26Z</dcterms:created>
  <dcterms:modified xsi:type="dcterms:W3CDTF">2017-09-01T17:20:33Z</dcterms:modified>
</cp:coreProperties>
</file>